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360" yWindow="60" windowWidth="11295" windowHeight="5580"/>
  </bookViews>
  <sheets>
    <sheet name="Arkusz1" sheetId="1" r:id="rId1"/>
    <sheet name="Arkusz2" sheetId="2" r:id="rId2"/>
    <sheet name="Arkusz3" sheetId="3" r:id="rId3"/>
  </sheets>
  <calcPr calcId="124519"/>
</workbook>
</file>

<file path=xl/calcChain.xml><?xml version="1.0" encoding="utf-8"?>
<calcChain xmlns="http://schemas.openxmlformats.org/spreadsheetml/2006/main">
  <c r="G11" i="1"/>
  <c r="G10"/>
  <c r="G8"/>
  <c r="G55"/>
  <c r="F55"/>
  <c r="AK54"/>
  <c r="AJ54"/>
  <c r="AI54"/>
  <c r="AH54"/>
  <c r="AG54"/>
  <c r="AF54"/>
  <c r="AE54"/>
  <c r="AD54"/>
  <c r="AC54"/>
  <c r="AB54"/>
  <c r="AA54"/>
  <c r="Z54"/>
  <c r="Y54"/>
  <c r="X54"/>
  <c r="W54"/>
  <c r="V54"/>
  <c r="U54"/>
  <c r="T54"/>
  <c r="S54"/>
  <c r="R54"/>
  <c r="Q54"/>
  <c r="P54"/>
  <c r="O54"/>
  <c r="N54"/>
  <c r="M54"/>
  <c r="L54"/>
  <c r="K54"/>
  <c r="J54"/>
  <c r="I54"/>
  <c r="H54"/>
  <c r="G54"/>
  <c r="F54"/>
  <c r="E54"/>
  <c r="AK53"/>
  <c r="AJ53"/>
  <c r="AI53"/>
  <c r="AH53"/>
  <c r="AG53"/>
  <c r="AF53"/>
  <c r="AE53"/>
  <c r="AD53"/>
  <c r="AC53"/>
  <c r="AB53"/>
  <c r="AA53"/>
  <c r="Z53"/>
  <c r="Y53"/>
  <c r="X53"/>
  <c r="W53"/>
  <c r="V53"/>
  <c r="U53"/>
  <c r="T53"/>
  <c r="S53"/>
  <c r="R53"/>
  <c r="Q53"/>
  <c r="P53"/>
  <c r="O53"/>
  <c r="N53"/>
  <c r="M53"/>
  <c r="L53"/>
  <c r="K53"/>
  <c r="J53"/>
  <c r="I53"/>
  <c r="H53"/>
  <c r="AK48"/>
  <c r="AK51" s="1"/>
  <c r="AJ48"/>
  <c r="AJ51" s="1"/>
  <c r="AI48"/>
  <c r="AI51" s="1"/>
  <c r="AH48"/>
  <c r="AH51" s="1"/>
  <c r="AG48"/>
  <c r="AG51" s="1"/>
  <c r="AF48"/>
  <c r="AF51" s="1"/>
  <c r="AE48"/>
  <c r="AE51" s="1"/>
  <c r="AD48"/>
  <c r="AD51" s="1"/>
  <c r="AC48"/>
  <c r="AC51" s="1"/>
  <c r="AB48"/>
  <c r="AB51" s="1"/>
  <c r="AA48"/>
  <c r="AA51" s="1"/>
  <c r="Z48"/>
  <c r="Z51" s="1"/>
  <c r="Y48"/>
  <c r="Y51" s="1"/>
  <c r="X48"/>
  <c r="X51" s="1"/>
  <c r="W48"/>
  <c r="W51" s="1"/>
  <c r="V48"/>
  <c r="V51" s="1"/>
  <c r="U48"/>
  <c r="U51" s="1"/>
  <c r="T48"/>
  <c r="T51" s="1"/>
  <c r="S48"/>
  <c r="S51" s="1"/>
  <c r="R48"/>
  <c r="R51" s="1"/>
  <c r="Q48"/>
  <c r="Q51" s="1"/>
  <c r="P48"/>
  <c r="P51" s="1"/>
  <c r="O48"/>
  <c r="O51" s="1"/>
  <c r="N48"/>
  <c r="N51" s="1"/>
  <c r="M48"/>
  <c r="M51" s="1"/>
  <c r="L48"/>
  <c r="L51" s="1"/>
  <c r="K48"/>
  <c r="K51" s="1"/>
  <c r="J48"/>
  <c r="J51" s="1"/>
  <c r="I48"/>
  <c r="I51" s="1"/>
  <c r="H48"/>
  <c r="H51" s="1"/>
  <c r="G48"/>
  <c r="F48"/>
  <c r="F51" s="1"/>
  <c r="E48"/>
  <c r="E51" s="1"/>
  <c r="AK47"/>
  <c r="AK49" s="1"/>
  <c r="AJ47"/>
  <c r="AJ49" s="1"/>
  <c r="AI47"/>
  <c r="AI49" s="1"/>
  <c r="AH47"/>
  <c r="AH49" s="1"/>
  <c r="AG47"/>
  <c r="AG49" s="1"/>
  <c r="AF47"/>
  <c r="AF49" s="1"/>
  <c r="AE47"/>
  <c r="AE49" s="1"/>
  <c r="AD47"/>
  <c r="AD49" s="1"/>
  <c r="AC47"/>
  <c r="AC49" s="1"/>
  <c r="AB47"/>
  <c r="AB49" s="1"/>
  <c r="AA47"/>
  <c r="AA49" s="1"/>
  <c r="Z47"/>
  <c r="Z49" s="1"/>
  <c r="Y47"/>
  <c r="Y49" s="1"/>
  <c r="X47"/>
  <c r="X49" s="1"/>
  <c r="W47"/>
  <c r="W49" s="1"/>
  <c r="V47"/>
  <c r="V49" s="1"/>
  <c r="U47"/>
  <c r="U49" s="1"/>
  <c r="T47"/>
  <c r="T49" s="1"/>
  <c r="S47"/>
  <c r="S49" s="1"/>
  <c r="R47"/>
  <c r="R49" s="1"/>
  <c r="Q47"/>
  <c r="Q49" s="1"/>
  <c r="P47"/>
  <c r="P49" s="1"/>
  <c r="O47"/>
  <c r="O49" s="1"/>
  <c r="N47"/>
  <c r="N49" s="1"/>
  <c r="M47"/>
  <c r="M49" s="1"/>
  <c r="L47"/>
  <c r="L49" s="1"/>
  <c r="K47"/>
  <c r="K49" s="1"/>
  <c r="J47"/>
  <c r="J49" s="1"/>
  <c r="I47"/>
  <c r="I49" s="1"/>
  <c r="H47"/>
  <c r="H49" s="1"/>
  <c r="G47"/>
  <c r="F47"/>
  <c r="F49" s="1"/>
  <c r="E47"/>
  <c r="E49" s="1"/>
  <c r="AK44"/>
  <c r="AJ44"/>
  <c r="AI44"/>
  <c r="AH44"/>
  <c r="AG44"/>
  <c r="AF44"/>
  <c r="AE44"/>
  <c r="AD44"/>
  <c r="AC44"/>
  <c r="AB44"/>
  <c r="AA44"/>
  <c r="Z44"/>
  <c r="Y44"/>
  <c r="X44"/>
  <c r="W44"/>
  <c r="V44"/>
  <c r="U44"/>
  <c r="T44"/>
  <c r="S44"/>
  <c r="R44"/>
  <c r="Q44"/>
  <c r="P44"/>
  <c r="O44"/>
  <c r="N44"/>
  <c r="M44"/>
  <c r="L44"/>
  <c r="K44"/>
  <c r="J44"/>
  <c r="I44"/>
  <c r="H44"/>
  <c r="G44"/>
  <c r="F44"/>
  <c r="E44"/>
  <c r="AK43"/>
  <c r="AK45" s="1"/>
  <c r="AJ43"/>
  <c r="AJ45" s="1"/>
  <c r="AI43"/>
  <c r="AI45" s="1"/>
  <c r="AH43"/>
  <c r="AH45" s="1"/>
  <c r="AG43"/>
  <c r="AG45" s="1"/>
  <c r="AF43"/>
  <c r="AF45" s="1"/>
  <c r="AE43"/>
  <c r="AE45" s="1"/>
  <c r="AD43"/>
  <c r="AD45" s="1"/>
  <c r="AC43"/>
  <c r="AC45" s="1"/>
  <c r="AB43"/>
  <c r="AB45" s="1"/>
  <c r="AA43"/>
  <c r="AA45" s="1"/>
  <c r="Z43"/>
  <c r="Z45" s="1"/>
  <c r="Y43"/>
  <c r="Y45" s="1"/>
  <c r="X43"/>
  <c r="X45" s="1"/>
  <c r="W43"/>
  <c r="W45" s="1"/>
  <c r="V43"/>
  <c r="V45" s="1"/>
  <c r="U43"/>
  <c r="U45" s="1"/>
  <c r="T43"/>
  <c r="T45" s="1"/>
  <c r="S43"/>
  <c r="S45" s="1"/>
  <c r="R43"/>
  <c r="R45" s="1"/>
  <c r="Q43"/>
  <c r="Q45" s="1"/>
  <c r="P43"/>
  <c r="P45" s="1"/>
  <c r="O43"/>
  <c r="O45" s="1"/>
  <c r="N43"/>
  <c r="N45" s="1"/>
  <c r="M43"/>
  <c r="M45" s="1"/>
  <c r="L43"/>
  <c r="L45" s="1"/>
  <c r="K43"/>
  <c r="K45" s="1"/>
  <c r="J43"/>
  <c r="J45" s="1"/>
  <c r="I43"/>
  <c r="I45" s="1"/>
  <c r="H43"/>
  <c r="H45" s="1"/>
  <c r="G43"/>
  <c r="G45" s="1"/>
  <c r="F43"/>
  <c r="F45" s="1"/>
  <c r="E43"/>
  <c r="E45" s="1"/>
  <c r="E39"/>
  <c r="F33"/>
  <c r="F66" s="1"/>
  <c r="AK23"/>
  <c r="AJ23"/>
  <c r="AJ37" s="1"/>
  <c r="AI23"/>
  <c r="AH23"/>
  <c r="AH37" s="1"/>
  <c r="AG23"/>
  <c r="AF23"/>
  <c r="AF37" s="1"/>
  <c r="AE23"/>
  <c r="AD23"/>
  <c r="AD37" s="1"/>
  <c r="AC23"/>
  <c r="AB23"/>
  <c r="AB37" s="1"/>
  <c r="AA23"/>
  <c r="Z23"/>
  <c r="Z37" s="1"/>
  <c r="Y23"/>
  <c r="X23"/>
  <c r="X37" s="1"/>
  <c r="W23"/>
  <c r="V23"/>
  <c r="V37" s="1"/>
  <c r="U23"/>
  <c r="T23"/>
  <c r="T37" s="1"/>
  <c r="S23"/>
  <c r="R23"/>
  <c r="R37" s="1"/>
  <c r="Q23"/>
  <c r="P23"/>
  <c r="P37" s="1"/>
  <c r="O23"/>
  <c r="N23"/>
  <c r="N37" s="1"/>
  <c r="M23"/>
  <c r="L23"/>
  <c r="L37" s="1"/>
  <c r="K23"/>
  <c r="J23"/>
  <c r="J37" s="1"/>
  <c r="I23"/>
  <c r="H23"/>
  <c r="G23"/>
  <c r="F23"/>
  <c r="E23"/>
  <c r="G19"/>
  <c r="G53" s="1"/>
  <c r="F19"/>
  <c r="F53" s="1"/>
  <c r="E19"/>
  <c r="E53" s="1"/>
  <c r="AK16"/>
  <c r="AJ16"/>
  <c r="AI16"/>
  <c r="AH16"/>
  <c r="AG16"/>
  <c r="AF16"/>
  <c r="AE16"/>
  <c r="AD16"/>
  <c r="AC16"/>
  <c r="AB16"/>
  <c r="AA16"/>
  <c r="Z16"/>
  <c r="Y16"/>
  <c r="X16"/>
  <c r="W16"/>
  <c r="V16"/>
  <c r="U16"/>
  <c r="T16"/>
  <c r="S16"/>
  <c r="R16"/>
  <c r="Q16"/>
  <c r="P16"/>
  <c r="O16"/>
  <c r="N16"/>
  <c r="M16"/>
  <c r="L16"/>
  <c r="K16"/>
  <c r="J16"/>
  <c r="I16"/>
  <c r="I13"/>
  <c r="J13" s="1"/>
  <c r="K13" s="1"/>
  <c r="L13" s="1"/>
  <c r="M13" s="1"/>
  <c r="N13" s="1"/>
  <c r="O13" s="1"/>
  <c r="P13" s="1"/>
  <c r="Q13" s="1"/>
  <c r="R13" s="1"/>
  <c r="S13" s="1"/>
  <c r="T13" s="1"/>
  <c r="U13" s="1"/>
  <c r="V13" s="1"/>
  <c r="W13" s="1"/>
  <c r="X13" s="1"/>
  <c r="Y13" s="1"/>
  <c r="Z13" s="1"/>
  <c r="AA13" s="1"/>
  <c r="AB13" s="1"/>
  <c r="AC13" s="1"/>
  <c r="AD13" s="1"/>
  <c r="AE13" s="1"/>
  <c r="AF13" s="1"/>
  <c r="AG13" s="1"/>
  <c r="AH13" s="1"/>
  <c r="AI13" s="1"/>
  <c r="AJ13" s="1"/>
  <c r="AK13" s="1"/>
  <c r="H13"/>
  <c r="I12"/>
  <c r="J12" s="1"/>
  <c r="K12" s="1"/>
  <c r="L12" s="1"/>
  <c r="M12" s="1"/>
  <c r="N12" s="1"/>
  <c r="O12" s="1"/>
  <c r="P12" s="1"/>
  <c r="Q12" s="1"/>
  <c r="R12" s="1"/>
  <c r="S12" s="1"/>
  <c r="T12" s="1"/>
  <c r="U12" s="1"/>
  <c r="V12" s="1"/>
  <c r="W12" s="1"/>
  <c r="X12" s="1"/>
  <c r="Y12" s="1"/>
  <c r="Z12" s="1"/>
  <c r="AA12" s="1"/>
  <c r="AB12" s="1"/>
  <c r="AC12" s="1"/>
  <c r="AD12" s="1"/>
  <c r="AE12" s="1"/>
  <c r="AF12" s="1"/>
  <c r="AG12" s="1"/>
  <c r="AH12" s="1"/>
  <c r="AI12" s="1"/>
  <c r="AJ12" s="1"/>
  <c r="AK12" s="1"/>
  <c r="H12"/>
  <c r="AK5"/>
  <c r="AK50" s="1"/>
  <c r="AK52" s="1"/>
  <c r="AK55" s="1"/>
  <c r="AJ5"/>
  <c r="AJ50" s="1"/>
  <c r="AJ52" s="1"/>
  <c r="AJ55" s="1"/>
  <c r="AI5"/>
  <c r="AI50" s="1"/>
  <c r="AI52" s="1"/>
  <c r="AI55" s="1"/>
  <c r="AH5"/>
  <c r="AH50" s="1"/>
  <c r="AH52" s="1"/>
  <c r="AH55" s="1"/>
  <c r="AG5"/>
  <c r="AG50" s="1"/>
  <c r="AG52" s="1"/>
  <c r="AG55" s="1"/>
  <c r="AF5"/>
  <c r="AF50" s="1"/>
  <c r="AF52" s="1"/>
  <c r="AF55" s="1"/>
  <c r="AE5"/>
  <c r="AE50" s="1"/>
  <c r="AE52" s="1"/>
  <c r="AE55" s="1"/>
  <c r="AD5"/>
  <c r="AD50" s="1"/>
  <c r="AD52" s="1"/>
  <c r="AD55" s="1"/>
  <c r="AC5"/>
  <c r="AC50" s="1"/>
  <c r="AC52" s="1"/>
  <c r="AC55" s="1"/>
  <c r="AB5"/>
  <c r="AB50" s="1"/>
  <c r="AB52" s="1"/>
  <c r="AB55" s="1"/>
  <c r="AA5"/>
  <c r="AA50" s="1"/>
  <c r="AA52" s="1"/>
  <c r="AA55" s="1"/>
  <c r="Z5"/>
  <c r="Z50" s="1"/>
  <c r="Z52" s="1"/>
  <c r="Z55" s="1"/>
  <c r="Y5"/>
  <c r="Y50" s="1"/>
  <c r="Y52" s="1"/>
  <c r="Y55" s="1"/>
  <c r="X5"/>
  <c r="X50" s="1"/>
  <c r="X52" s="1"/>
  <c r="X55" s="1"/>
  <c r="W5"/>
  <c r="W50" s="1"/>
  <c r="W52" s="1"/>
  <c r="W55" s="1"/>
  <c r="V5"/>
  <c r="V50" s="1"/>
  <c r="V52" s="1"/>
  <c r="V55" s="1"/>
  <c r="U5"/>
  <c r="U50" s="1"/>
  <c r="U52" s="1"/>
  <c r="U55" s="1"/>
  <c r="T5"/>
  <c r="T50" s="1"/>
  <c r="T52" s="1"/>
  <c r="T55" s="1"/>
  <c r="S5"/>
  <c r="S50" s="1"/>
  <c r="S52" s="1"/>
  <c r="S55" s="1"/>
  <c r="R5"/>
  <c r="R50" s="1"/>
  <c r="R52" s="1"/>
  <c r="R55" s="1"/>
  <c r="Q5"/>
  <c r="Q50" s="1"/>
  <c r="Q52" s="1"/>
  <c r="Q55" s="1"/>
  <c r="P5"/>
  <c r="P50" s="1"/>
  <c r="P52" s="1"/>
  <c r="O5"/>
  <c r="O50" s="1"/>
  <c r="O52" s="1"/>
  <c r="O62" s="1"/>
  <c r="O63" s="1"/>
  <c r="N5"/>
  <c r="N50" s="1"/>
  <c r="N52" s="1"/>
  <c r="N62" s="1"/>
  <c r="N63" s="1"/>
  <c r="M5"/>
  <c r="M50" s="1"/>
  <c r="M52" s="1"/>
  <c r="M62" s="1"/>
  <c r="M63" s="1"/>
  <c r="L5"/>
  <c r="L50" s="1"/>
  <c r="L52" s="1"/>
  <c r="L62" s="1"/>
  <c r="L63" s="1"/>
  <c r="K5"/>
  <c r="K50" s="1"/>
  <c r="K52" s="1"/>
  <c r="K62" s="1"/>
  <c r="K63" s="1"/>
  <c r="J5"/>
  <c r="J50" s="1"/>
  <c r="J52" s="1"/>
  <c r="J62" s="1"/>
  <c r="J63" s="1"/>
  <c r="I5"/>
  <c r="I50" s="1"/>
  <c r="I52" s="1"/>
  <c r="H5"/>
  <c r="H50" s="1"/>
  <c r="H52" s="1"/>
  <c r="G5"/>
  <c r="G50" s="1"/>
  <c r="F5"/>
  <c r="F50" s="1"/>
  <c r="F52" s="1"/>
  <c r="F62" s="1"/>
  <c r="F63" s="1"/>
  <c r="E5"/>
  <c r="G51" l="1"/>
  <c r="G52" s="1"/>
  <c r="G62" s="1"/>
  <c r="G63" s="1"/>
  <c r="G49"/>
  <c r="E46"/>
  <c r="E38"/>
  <c r="G46"/>
  <c r="G38"/>
  <c r="I46"/>
  <c r="I38"/>
  <c r="K46"/>
  <c r="K38"/>
  <c r="M46"/>
  <c r="M38"/>
  <c r="O46"/>
  <c r="O38"/>
  <c r="Q46"/>
  <c r="Q38"/>
  <c r="S46"/>
  <c r="S38"/>
  <c r="U46"/>
  <c r="U38"/>
  <c r="W46"/>
  <c r="W38"/>
  <c r="Y46"/>
  <c r="Y38"/>
  <c r="AA46"/>
  <c r="AA38"/>
  <c r="AC46"/>
  <c r="AC38"/>
  <c r="AE46"/>
  <c r="AE38"/>
  <c r="AG46"/>
  <c r="AG38"/>
  <c r="AI46"/>
  <c r="AI38"/>
  <c r="AK46"/>
  <c r="AK38"/>
  <c r="E50"/>
  <c r="E52" s="1"/>
  <c r="E58" s="1"/>
  <c r="E55" s="1"/>
  <c r="E42"/>
  <c r="I62"/>
  <c r="I63" s="1"/>
  <c r="I58"/>
  <c r="I55" s="1"/>
  <c r="F41"/>
  <c r="F37"/>
  <c r="F40" s="1"/>
  <c r="H41"/>
  <c r="H37"/>
  <c r="H40" s="1"/>
  <c r="H62"/>
  <c r="H63" s="1"/>
  <c r="H58"/>
  <c r="H55" s="1"/>
  <c r="P62"/>
  <c r="P63" s="1"/>
  <c r="P55"/>
  <c r="E37"/>
  <c r="E40" s="1"/>
  <c r="E41"/>
  <c r="G37"/>
  <c r="G40" s="1"/>
  <c r="G41"/>
  <c r="F46"/>
  <c r="F38"/>
  <c r="H46"/>
  <c r="H38"/>
  <c r="J46"/>
  <c r="J38"/>
  <c r="L46"/>
  <c r="L38"/>
  <c r="N46"/>
  <c r="N38"/>
  <c r="P46"/>
  <c r="P38"/>
  <c r="R46"/>
  <c r="R38"/>
  <c r="T46"/>
  <c r="T38"/>
  <c r="V46"/>
  <c r="V38"/>
  <c r="X46"/>
  <c r="X38"/>
  <c r="Z46"/>
  <c r="Z38"/>
  <c r="AB46"/>
  <c r="AB38"/>
  <c r="AD46"/>
  <c r="AD38"/>
  <c r="AF46"/>
  <c r="AF38"/>
  <c r="AH46"/>
  <c r="AH38"/>
  <c r="AJ46"/>
  <c r="AJ38"/>
  <c r="E18"/>
  <c r="E22" s="1"/>
  <c r="E27" s="1"/>
  <c r="E32" s="1"/>
  <c r="G18"/>
  <c r="G22" s="1"/>
  <c r="G27" s="1"/>
  <c r="G32" s="1"/>
  <c r="I18"/>
  <c r="I22" s="1"/>
  <c r="I27" s="1"/>
  <c r="I32" s="1"/>
  <c r="K18"/>
  <c r="K22" s="1"/>
  <c r="K27" s="1"/>
  <c r="K32" s="1"/>
  <c r="M18"/>
  <c r="M22" s="1"/>
  <c r="M27" s="1"/>
  <c r="M32" s="1"/>
  <c r="O18"/>
  <c r="O22" s="1"/>
  <c r="O27" s="1"/>
  <c r="O32" s="1"/>
  <c r="Q18"/>
  <c r="Q22" s="1"/>
  <c r="Q27" s="1"/>
  <c r="Q32" s="1"/>
  <c r="S18"/>
  <c r="S22" s="1"/>
  <c r="S27" s="1"/>
  <c r="S32" s="1"/>
  <c r="U18"/>
  <c r="U22" s="1"/>
  <c r="U27" s="1"/>
  <c r="U32" s="1"/>
  <c r="W18"/>
  <c r="W22" s="1"/>
  <c r="W27" s="1"/>
  <c r="W32" s="1"/>
  <c r="Y18"/>
  <c r="Y22" s="1"/>
  <c r="Y27" s="1"/>
  <c r="Y32" s="1"/>
  <c r="AA18"/>
  <c r="AA22" s="1"/>
  <c r="AA27" s="1"/>
  <c r="AA32" s="1"/>
  <c r="AC18"/>
  <c r="AC22" s="1"/>
  <c r="AC27" s="1"/>
  <c r="AC32" s="1"/>
  <c r="AE18"/>
  <c r="AE22" s="1"/>
  <c r="AE27" s="1"/>
  <c r="AE32" s="1"/>
  <c r="AG18"/>
  <c r="AG22" s="1"/>
  <c r="AG27" s="1"/>
  <c r="AG32" s="1"/>
  <c r="AI18"/>
  <c r="AI22" s="1"/>
  <c r="AI27" s="1"/>
  <c r="AI32" s="1"/>
  <c r="AK18"/>
  <c r="AK22" s="1"/>
  <c r="AK27" s="1"/>
  <c r="AK32" s="1"/>
  <c r="F18"/>
  <c r="F22" s="1"/>
  <c r="F27" s="1"/>
  <c r="F32" s="1"/>
  <c r="H18"/>
  <c r="H22" s="1"/>
  <c r="H27" s="1"/>
  <c r="H32" s="1"/>
  <c r="J18"/>
  <c r="J22" s="1"/>
  <c r="J27" s="1"/>
  <c r="J32" s="1"/>
  <c r="L18"/>
  <c r="L22" s="1"/>
  <c r="L27" s="1"/>
  <c r="L32" s="1"/>
  <c r="N18"/>
  <c r="N22" s="1"/>
  <c r="N27" s="1"/>
  <c r="N32" s="1"/>
  <c r="P18"/>
  <c r="P22" s="1"/>
  <c r="P27" s="1"/>
  <c r="P32" s="1"/>
  <c r="R18"/>
  <c r="R22" s="1"/>
  <c r="R27" s="1"/>
  <c r="R32" s="1"/>
  <c r="T18"/>
  <c r="T22" s="1"/>
  <c r="T27" s="1"/>
  <c r="T32" s="1"/>
  <c r="V18"/>
  <c r="V22" s="1"/>
  <c r="V27" s="1"/>
  <c r="V32" s="1"/>
  <c r="X18"/>
  <c r="X22" s="1"/>
  <c r="X27" s="1"/>
  <c r="X32" s="1"/>
  <c r="Z18"/>
  <c r="Z22" s="1"/>
  <c r="Z27" s="1"/>
  <c r="Z32" s="1"/>
  <c r="AB18"/>
  <c r="AB22" s="1"/>
  <c r="AB27" s="1"/>
  <c r="AB32" s="1"/>
  <c r="AD18"/>
  <c r="AD22" s="1"/>
  <c r="AD27" s="1"/>
  <c r="AD32" s="1"/>
  <c r="AF18"/>
  <c r="AF22" s="1"/>
  <c r="AF27" s="1"/>
  <c r="AF32" s="1"/>
  <c r="AH18"/>
  <c r="AH22" s="1"/>
  <c r="AH27" s="1"/>
  <c r="AH32" s="1"/>
  <c r="AJ18"/>
  <c r="AJ22" s="1"/>
  <c r="AJ27" s="1"/>
  <c r="AJ32" s="1"/>
  <c r="I37"/>
  <c r="K37"/>
  <c r="M37"/>
  <c r="O37"/>
  <c r="Q37"/>
  <c r="S37"/>
  <c r="U37"/>
  <c r="W37"/>
  <c r="Y37"/>
  <c r="AA37"/>
  <c r="AC37"/>
  <c r="AE37"/>
  <c r="AG37"/>
  <c r="AI37"/>
  <c r="AK37"/>
  <c r="G33"/>
  <c r="F42"/>
  <c r="H66" l="1"/>
  <c r="H33"/>
  <c r="G42"/>
  <c r="G66"/>
  <c r="AG39"/>
  <c r="AG40" s="1"/>
  <c r="AE39"/>
  <c r="AE40" s="1"/>
  <c r="AC39"/>
  <c r="AC40" s="1"/>
  <c r="AA39"/>
  <c r="AA40" s="1"/>
  <c r="Y39"/>
  <c r="Y40" s="1"/>
  <c r="W39"/>
  <c r="W40" s="1"/>
  <c r="U39"/>
  <c r="U40" s="1"/>
  <c r="S39"/>
  <c r="S40" s="1"/>
  <c r="Q39"/>
  <c r="Q40" s="1"/>
  <c r="O39"/>
  <c r="O40" s="1"/>
  <c r="M39"/>
  <c r="M40" s="1"/>
  <c r="K39"/>
  <c r="K40" s="1"/>
  <c r="I39"/>
  <c r="I40" s="1"/>
  <c r="AJ39"/>
  <c r="AJ40" s="1"/>
  <c r="AH39"/>
  <c r="AF39"/>
  <c r="AD39"/>
  <c r="AD40" s="1"/>
  <c r="AB39"/>
  <c r="AB40" s="1"/>
  <c r="Z39"/>
  <c r="Z40" s="1"/>
  <c r="X39"/>
  <c r="X40" s="1"/>
  <c r="V39"/>
  <c r="V40" s="1"/>
  <c r="T39"/>
  <c r="T40" s="1"/>
  <c r="R39"/>
  <c r="R40" s="1"/>
  <c r="P39"/>
  <c r="P40" s="1"/>
  <c r="N39"/>
  <c r="N40" s="1"/>
  <c r="L39"/>
  <c r="L40" s="1"/>
  <c r="J39"/>
  <c r="J40" s="1"/>
  <c r="AI39" l="1"/>
  <c r="AI40" s="1"/>
  <c r="AF40"/>
  <c r="H42"/>
  <c r="I33"/>
  <c r="AK39"/>
  <c r="AK40" s="1"/>
  <c r="AH40"/>
  <c r="J33" l="1"/>
  <c r="J66" s="1"/>
  <c r="I42"/>
  <c r="I66"/>
  <c r="J42" l="1"/>
  <c r="K33"/>
  <c r="L33" l="1"/>
  <c r="L66" s="1"/>
  <c r="K42"/>
  <c r="K66"/>
  <c r="L42" l="1"/>
  <c r="M33"/>
  <c r="N33" l="1"/>
  <c r="N66" s="1"/>
  <c r="M42"/>
  <c r="M66"/>
  <c r="N42" l="1"/>
  <c r="O33"/>
  <c r="P33" l="1"/>
  <c r="P66" s="1"/>
  <c r="O42"/>
  <c r="O66"/>
  <c r="P42" l="1"/>
  <c r="Q33"/>
  <c r="R33" l="1"/>
  <c r="R66" s="1"/>
  <c r="Q42"/>
  <c r="Q66"/>
  <c r="R42" l="1"/>
  <c r="S33"/>
  <c r="T33" l="1"/>
  <c r="T66" s="1"/>
  <c r="S42"/>
  <c r="S66"/>
  <c r="T42" l="1"/>
  <c r="U33"/>
  <c r="U66" s="1"/>
  <c r="V33" l="1"/>
  <c r="V66" s="1"/>
  <c r="U42"/>
  <c r="V42" l="1"/>
  <c r="W33"/>
  <c r="W66" s="1"/>
  <c r="X33" l="1"/>
  <c r="X66" s="1"/>
  <c r="W42"/>
  <c r="X42" l="1"/>
  <c r="Y33"/>
  <c r="Z33" l="1"/>
  <c r="Z66" s="1"/>
  <c r="Y42"/>
  <c r="Y66"/>
  <c r="Z42" l="1"/>
  <c r="AA33"/>
  <c r="AB33" l="1"/>
  <c r="AB66" s="1"/>
  <c r="AA42"/>
  <c r="AA66"/>
  <c r="AB42" l="1"/>
  <c r="AC33"/>
  <c r="AD33" l="1"/>
  <c r="AD66" s="1"/>
  <c r="AC42"/>
  <c r="AC66"/>
  <c r="AD42" l="1"/>
  <c r="AE33"/>
  <c r="AF33" l="1"/>
  <c r="AF66" s="1"/>
  <c r="AE42"/>
  <c r="AE66"/>
  <c r="AF42" l="1"/>
  <c r="AG33"/>
  <c r="AH33" l="1"/>
  <c r="AH66" s="1"/>
  <c r="AG42"/>
  <c r="AG66"/>
  <c r="AH42" l="1"/>
  <c r="AI33"/>
  <c r="AJ33" l="1"/>
  <c r="AJ66" s="1"/>
  <c r="AI42"/>
  <c r="AI66"/>
  <c r="AJ42" l="1"/>
  <c r="AK33"/>
  <c r="AK42" s="1"/>
  <c r="AK66" l="1"/>
</calcChain>
</file>

<file path=xl/sharedStrings.xml><?xml version="1.0" encoding="utf-8"?>
<sst xmlns="http://schemas.openxmlformats.org/spreadsheetml/2006/main" count="129" uniqueCount="112">
  <si>
    <t>Wieloletnia  Prognoza  Finansowa Miasta Tomaszowa Mazowieckiego na lata 2011 - 2042.</t>
  </si>
  <si>
    <t>Przewidyw. Wykonanie</t>
  </si>
  <si>
    <t>Prognoza</t>
  </si>
  <si>
    <t>Lp.</t>
  </si>
  <si>
    <t>Wyszczególnienie</t>
  </si>
  <si>
    <t>2040</t>
  </si>
  <si>
    <t>2041</t>
  </si>
  <si>
    <t>2042</t>
  </si>
  <si>
    <t>1.</t>
  </si>
  <si>
    <r>
      <t xml:space="preserve">Dochody ogółem, z tego: </t>
    </r>
    <r>
      <rPr>
        <b/>
        <sz val="10"/>
        <color indexed="60"/>
        <rFont val="Times New Roman"/>
        <family val="1"/>
        <charset val="238"/>
      </rPr>
      <t>[1a+1b]</t>
    </r>
  </si>
  <si>
    <t>1.a</t>
  </si>
  <si>
    <t>dochody bieżące</t>
  </si>
  <si>
    <t>w tym środki z UE</t>
  </si>
  <si>
    <t>1.b</t>
  </si>
  <si>
    <t>dochody majątkowe, w tym:</t>
  </si>
  <si>
    <t>1.c</t>
  </si>
  <si>
    <t>- ze sprzedaży majątku</t>
  </si>
  <si>
    <t>1.d</t>
  </si>
  <si>
    <t xml:space="preserve"> środki z UE</t>
  </si>
  <si>
    <t>2.</t>
  </si>
  <si>
    <t>Wydatki bieżące (bez odsetek i prowizji od: kredytów i pożyczek oraz wyemitowanych papierów wartościowych), w tym:</t>
  </si>
  <si>
    <t>a</t>
  </si>
  <si>
    <t>na wynagrodzenia i składki od nich naliczane</t>
  </si>
  <si>
    <t>b</t>
  </si>
  <si>
    <t>związane z funkcjonowaniem organów JST</t>
  </si>
  <si>
    <t>c</t>
  </si>
  <si>
    <t>z tytułu poręczeń i gwarancji, w tym:</t>
  </si>
  <si>
    <t>d</t>
  </si>
  <si>
    <t>-gwarancje i poręczenia podlegające wyłączeniu z limitów spłaty zobowiązań z art. 243 ufp/169 sufp</t>
  </si>
  <si>
    <t>e</t>
  </si>
  <si>
    <t>wydatki bieżące objęte limitem art. 226 ust. 4 ufp</t>
  </si>
  <si>
    <t>x</t>
  </si>
  <si>
    <t>f</t>
  </si>
  <si>
    <t>na projekty realizowane przy udziale środków, o których mowa w art.. 5 ust. 1 pkt 2</t>
  </si>
  <si>
    <t>3.</t>
  </si>
  <si>
    <r>
      <t xml:space="preserve">Różnica </t>
    </r>
    <r>
      <rPr>
        <b/>
        <sz val="10"/>
        <color indexed="60"/>
        <rFont val="Times New Roman"/>
        <family val="1"/>
        <charset val="238"/>
      </rPr>
      <t>[1-2]</t>
    </r>
  </si>
  <si>
    <t>4.</t>
  </si>
  <si>
    <t>Nadwyżka budżetowa z lat ubiegłych plus wolne środki, zgodnie z art. 217 ufp, w tym:</t>
  </si>
  <si>
    <r>
      <t xml:space="preserve">- nadwyżka budżetowa z lat ubiegłych plus wolne środki, zgodnie z art. 217 ufp, </t>
    </r>
    <r>
      <rPr>
        <b/>
        <sz val="10"/>
        <color indexed="8"/>
        <rFont val="Times New Roman"/>
        <family val="1"/>
        <charset val="238"/>
      </rPr>
      <t>angażowane na pokrycie deficytu budżetu roku bieżącego</t>
    </r>
  </si>
  <si>
    <t>5.</t>
  </si>
  <si>
    <t>Inne przychody niezwiązane z zaciągnięciem długu (np. prywatyzacja)</t>
  </si>
  <si>
    <t>6.</t>
  </si>
  <si>
    <r>
      <t xml:space="preserve">Środki do dyspozycji </t>
    </r>
    <r>
      <rPr>
        <b/>
        <sz val="10"/>
        <color indexed="60"/>
        <rFont val="Times New Roman"/>
        <family val="1"/>
        <charset val="238"/>
      </rPr>
      <t>[3+4+5]</t>
    </r>
  </si>
  <si>
    <t>7.</t>
  </si>
  <si>
    <t>Spłata i obsługa długu, z tego:</t>
  </si>
  <si>
    <t>rozchody z tytułu spłat rat kapitałowych oraz wykupu papierów wartościowych</t>
  </si>
  <si>
    <t>wydatki bieżące na obsługę długu</t>
  </si>
  <si>
    <t>8.</t>
  </si>
  <si>
    <t>Inne rozchody (bez spłaty długu, np. udzielane pożyczki)</t>
  </si>
  <si>
    <t>9.</t>
  </si>
  <si>
    <r>
      <t xml:space="preserve">Środki do dyspozycji </t>
    </r>
    <r>
      <rPr>
        <b/>
        <sz val="10"/>
        <color indexed="60"/>
        <rFont val="Times New Roman"/>
        <family val="1"/>
        <charset val="238"/>
      </rPr>
      <t>[6-7-8]</t>
    </r>
  </si>
  <si>
    <t>10.</t>
  </si>
  <si>
    <t>Wydatki majątkowe, w tym:</t>
  </si>
  <si>
    <t>- wydatki majątkowe objęte limitem art. 226 ust. 4 ufp</t>
  </si>
  <si>
    <t>11.</t>
  </si>
  <si>
    <t>Przychody (kredyty, pożyczki, emisje obligacji) w tym:</t>
  </si>
  <si>
    <t>na projekt pod nazwą "Rewitalizacja Centrum Miasta"</t>
  </si>
  <si>
    <t>12.</t>
  </si>
  <si>
    <r>
      <t xml:space="preserve">Rozliczenie budżetu </t>
    </r>
    <r>
      <rPr>
        <b/>
        <sz val="10"/>
        <color indexed="60"/>
        <rFont val="Times New Roman"/>
        <family val="1"/>
        <charset val="238"/>
      </rPr>
      <t>[9-10+11]</t>
    </r>
  </si>
  <si>
    <t>13.</t>
  </si>
  <si>
    <t>Kwota długu, w tym:</t>
  </si>
  <si>
    <t>łączna kwota wyłączeń z art. 243 ust. 3 pkt 1ufp oraz art. 170 ust. 3 sufp</t>
  </si>
  <si>
    <t>kwota wyłączeń z art. 243 ust. 3 pkt 1ufp oraz art. 169 ust. 3 sufp przypadająca na dany rok</t>
  </si>
  <si>
    <t>14.</t>
  </si>
  <si>
    <t>Kwota zobowiązań związku współtworzonego przez JST  przypadających do spłaty w danym roku budżetowym podlegające doliczeniu zgodnie z art. 244 ufp</t>
  </si>
  <si>
    <t>15.</t>
  </si>
  <si>
    <r>
      <t xml:space="preserve">Planowana łączna kwota spłaty zobowiązań </t>
    </r>
    <r>
      <rPr>
        <b/>
        <sz val="10"/>
        <color indexed="60"/>
        <rFont val="Times New Roman"/>
        <family val="1"/>
        <charset val="238"/>
      </rPr>
      <t>[7 + 2c]/[1]</t>
    </r>
  </si>
  <si>
    <r>
      <t xml:space="preserve">Maksymalny dopuszczalny wskaźnik spłaty z art. 243 ufp 
</t>
    </r>
    <r>
      <rPr>
        <b/>
        <sz val="10"/>
        <color indexed="60"/>
        <rFont val="Times New Roman"/>
        <family val="1"/>
        <charset val="238"/>
      </rPr>
      <t>(średnia z trzech poprzednich lat [([1a]-[20]+[1c])/[1]])</t>
    </r>
  </si>
  <si>
    <t>16.</t>
  </si>
  <si>
    <t>Spełnienie wskaźnika spłaty z art. 243 ufp po uwzględnieniu art. 244 ufp</t>
  </si>
  <si>
    <t>17.</t>
  </si>
  <si>
    <r>
      <t xml:space="preserve">Planowana łączna kwota spłaty zobowiązań/dochody ogółem - max 15% z art. 169 sufp
</t>
    </r>
    <r>
      <rPr>
        <b/>
        <sz val="10"/>
        <color indexed="60"/>
        <rFont val="Times New Roman"/>
        <family val="1"/>
        <charset val="238"/>
      </rPr>
      <t>[(7+ 2c - 2d - 13b)/ 1 ]</t>
    </r>
  </si>
  <si>
    <t>18.</t>
  </si>
  <si>
    <r>
      <t xml:space="preserve">Zadłużenie/dochody ogółem - max 60% z art. 170 sufp 
</t>
    </r>
    <r>
      <rPr>
        <b/>
        <sz val="10"/>
        <color indexed="60"/>
        <rFont val="Times New Roman"/>
        <family val="1"/>
        <charset val="238"/>
      </rPr>
      <t>[ (13 - 13a )/ 1 ]</t>
    </r>
  </si>
  <si>
    <t>19.</t>
  </si>
  <si>
    <r>
      <t xml:space="preserve">Dochody bieżące </t>
    </r>
    <r>
      <rPr>
        <sz val="10"/>
        <color indexed="60"/>
        <rFont val="Times New Roman"/>
        <family val="1"/>
        <charset val="238"/>
      </rPr>
      <t>[1a]</t>
    </r>
  </si>
  <si>
    <t>20.</t>
  </si>
  <si>
    <r>
      <t xml:space="preserve">Wydatki bieżące razem </t>
    </r>
    <r>
      <rPr>
        <sz val="10"/>
        <color indexed="60"/>
        <rFont val="Times New Roman"/>
        <family val="1"/>
        <charset val="238"/>
      </rPr>
      <t>[2+7b]</t>
    </r>
  </si>
  <si>
    <t>21.</t>
  </si>
  <si>
    <r>
      <t xml:space="preserve">Dochody bieżące - wydatki bieżące </t>
    </r>
    <r>
      <rPr>
        <b/>
        <sz val="10"/>
        <color indexed="60"/>
        <rFont val="Times New Roman"/>
        <family val="1"/>
        <charset val="238"/>
      </rPr>
      <t>[1a-20]</t>
    </r>
  </si>
  <si>
    <t>21a.</t>
  </si>
  <si>
    <t>w tym: finansowanie deficytu operacyjnego ze środków pochodzących z nadwyżki budżetowej z lat ubiegłych lub z wolnych środków
(wypełniać tylko wtedy gdy powstał deficyt operacjny (tj. [3] &lt; 0 ))</t>
  </si>
  <si>
    <t>22.</t>
  </si>
  <si>
    <r>
      <t xml:space="preserve">Dochody majątkowe </t>
    </r>
    <r>
      <rPr>
        <sz val="10"/>
        <color indexed="60"/>
        <rFont val="Times New Roman"/>
        <family val="1"/>
        <charset val="238"/>
      </rPr>
      <t>[1b]</t>
    </r>
  </si>
  <si>
    <t>23.</t>
  </si>
  <si>
    <r>
      <t xml:space="preserve">Wydatki majątkowe </t>
    </r>
    <r>
      <rPr>
        <sz val="10"/>
        <color indexed="60"/>
        <rFont val="Times New Roman"/>
        <family val="1"/>
        <charset val="238"/>
      </rPr>
      <t>[10]</t>
    </r>
  </si>
  <si>
    <t>24.</t>
  </si>
  <si>
    <r>
      <t xml:space="preserve">Dochody majątkowe - wydatki majątkowe </t>
    </r>
    <r>
      <rPr>
        <b/>
        <sz val="10"/>
        <color indexed="60"/>
        <rFont val="Times New Roman"/>
        <family val="1"/>
        <charset val="238"/>
      </rPr>
      <t>[1b-10]</t>
    </r>
  </si>
  <si>
    <t>25.</t>
  </si>
  <si>
    <r>
      <t xml:space="preserve">Dochody ogółem </t>
    </r>
    <r>
      <rPr>
        <sz val="10"/>
        <color indexed="60"/>
        <rFont val="Times New Roman"/>
        <family val="1"/>
        <charset val="238"/>
      </rPr>
      <t>[1]</t>
    </r>
  </si>
  <si>
    <t>26.</t>
  </si>
  <si>
    <r>
      <t>Wydatki ogółem</t>
    </r>
    <r>
      <rPr>
        <sz val="10"/>
        <color indexed="60"/>
        <rFont val="Times New Roman"/>
        <family val="1"/>
        <charset val="238"/>
      </rPr>
      <t xml:space="preserve"> [10+20]</t>
    </r>
  </si>
  <si>
    <t>27.</t>
  </si>
  <si>
    <r>
      <t xml:space="preserve">Wynik budżetu </t>
    </r>
    <r>
      <rPr>
        <b/>
        <sz val="10"/>
        <color indexed="60"/>
        <rFont val="Times New Roman"/>
        <family val="1"/>
        <charset val="238"/>
      </rPr>
      <t>[1-26]</t>
    </r>
  </si>
  <si>
    <t>28.</t>
  </si>
  <si>
    <r>
      <t xml:space="preserve">Przychody budżetu </t>
    </r>
    <r>
      <rPr>
        <sz val="10"/>
        <color indexed="60"/>
        <rFont val="Times New Roman"/>
        <family val="1"/>
        <charset val="238"/>
      </rPr>
      <t>[4+5+11]</t>
    </r>
  </si>
  <si>
    <t>29.</t>
  </si>
  <si>
    <r>
      <t xml:space="preserve">Rozchody budżetu </t>
    </r>
    <r>
      <rPr>
        <sz val="10"/>
        <color indexed="60"/>
        <rFont val="Times New Roman"/>
        <family val="1"/>
        <charset val="238"/>
      </rPr>
      <t>[7a+8]</t>
    </r>
  </si>
  <si>
    <t>30.</t>
  </si>
  <si>
    <r>
      <rPr>
        <b/>
        <sz val="10"/>
        <color indexed="8"/>
        <rFont val="Times New Roman"/>
        <family val="1"/>
        <charset val="238"/>
      </rPr>
      <t>Sposób sfinansowania deficytu</t>
    </r>
    <r>
      <rPr>
        <sz val="10"/>
        <color indexed="8"/>
        <rFont val="Times New Roman"/>
        <family val="1"/>
        <charset val="238"/>
      </rPr>
      <t xml:space="preserve">
(suma poniższych kwot musi być zgodna z kwotą wykazaną w poz. 27),</t>
    </r>
  </si>
  <si>
    <t>nadwyżka z lat ubiegłych</t>
  </si>
  <si>
    <t>wolne środki</t>
  </si>
  <si>
    <t>przychody z tytułu kredytów, pożyczek, obligacji</t>
  </si>
  <si>
    <t>przychody z prywatyzacji</t>
  </si>
  <si>
    <t>przychody ze spłaty udzielonych pożyczek</t>
  </si>
  <si>
    <t>nadwyżka bieżąca</t>
  </si>
  <si>
    <t>31.</t>
  </si>
  <si>
    <t>Przeznaczenie nadwyżki wykonanej w poszczególnych latach objętych prognozą:</t>
  </si>
  <si>
    <t>na realizację inwestycji</t>
  </si>
  <si>
    <t xml:space="preserve">Kontrola poprawności zmiany kwoty długu </t>
  </si>
  <si>
    <t>Prezydenta Miasta Tomaszowa Maz. z dnia 29.06.2012r.</t>
  </si>
  <si>
    <t>Załącznik nr 1 do Zarządzenia Nr 151/2012</t>
  </si>
</sst>
</file>

<file path=xl/styles.xml><?xml version="1.0" encoding="utf-8"?>
<styleSheet xmlns="http://schemas.openxmlformats.org/spreadsheetml/2006/main">
  <numFmts count="1">
    <numFmt numFmtId="164" formatCode="#,##0_ ;[Red]\-#,##0\ "/>
  </numFmts>
  <fonts count="17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color indexed="8"/>
      <name val="Czcionka tekstu podstawowego"/>
      <family val="2"/>
      <charset val="238"/>
    </font>
    <font>
      <sz val="14"/>
      <color indexed="8"/>
      <name val="Czcionka tekstu podstawowego"/>
      <family val="2"/>
      <charset val="238"/>
    </font>
    <font>
      <sz val="12"/>
      <color indexed="8"/>
      <name val="Czcionka tekstu podstawowego"/>
      <family val="2"/>
      <charset val="238"/>
    </font>
    <font>
      <b/>
      <sz val="9"/>
      <color indexed="8"/>
      <name val="Times New Roman"/>
      <family val="1"/>
      <charset val="238"/>
    </font>
    <font>
      <b/>
      <i/>
      <sz val="9"/>
      <color indexed="8"/>
      <name val="Czcionka tekstu podstawowego"/>
      <charset val="238"/>
    </font>
    <font>
      <b/>
      <sz val="9"/>
      <color indexed="8"/>
      <name val="Czcionka tekstu podstawowego"/>
      <charset val="238"/>
    </font>
    <font>
      <sz val="11"/>
      <color indexed="8"/>
      <name val="Czcionka tekstu podstawowego"/>
      <family val="2"/>
      <charset val="238"/>
    </font>
    <font>
      <b/>
      <sz val="10"/>
      <color indexed="8"/>
      <name val="Times New Roman"/>
      <family val="1"/>
      <charset val="238"/>
    </font>
    <font>
      <sz val="10"/>
      <color indexed="8"/>
      <name val="Czcionka tekstu podstawowego"/>
      <family val="2"/>
      <charset val="238"/>
    </font>
    <font>
      <b/>
      <sz val="10"/>
      <color indexed="60"/>
      <name val="Times New Roman"/>
      <family val="1"/>
      <charset val="238"/>
    </font>
    <font>
      <sz val="10"/>
      <color indexed="8"/>
      <name val="Times New Roman"/>
      <family val="1"/>
      <charset val="238"/>
    </font>
    <font>
      <sz val="10"/>
      <name val="Times New Roman"/>
      <family val="1"/>
      <charset val="238"/>
    </font>
    <font>
      <b/>
      <sz val="10"/>
      <name val="Times New Roman"/>
      <family val="1"/>
      <charset val="238"/>
    </font>
    <font>
      <sz val="10"/>
      <color indexed="60"/>
      <name val="Times New Roman"/>
      <family val="1"/>
      <charset val="238"/>
    </font>
    <font>
      <sz val="9"/>
      <color indexed="8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8" fillId="0" borderId="0"/>
  </cellStyleXfs>
  <cellXfs count="164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4" fontId="2" fillId="0" borderId="0" xfId="0" applyNumberFormat="1" applyFont="1"/>
    <xf numFmtId="0" fontId="2" fillId="0" borderId="0" xfId="0" applyFont="1" applyBorder="1"/>
    <xf numFmtId="0" fontId="6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3" borderId="0" xfId="0" applyFont="1" applyFill="1" applyBorder="1"/>
    <xf numFmtId="49" fontId="9" fillId="4" borderId="5" xfId="2" applyNumberFormat="1" applyFont="1" applyFill="1" applyBorder="1" applyAlignment="1">
      <alignment horizontal="center" vertical="center"/>
    </xf>
    <xf numFmtId="49" fontId="9" fillId="4" borderId="1" xfId="2" applyNumberFormat="1" applyFont="1" applyFill="1" applyBorder="1" applyAlignment="1">
      <alignment horizontal="center"/>
    </xf>
    <xf numFmtId="3" fontId="9" fillId="4" borderId="7" xfId="2" applyNumberFormat="1" applyFont="1" applyFill="1" applyBorder="1" applyAlignment="1">
      <alignment horizontal="center"/>
    </xf>
    <xf numFmtId="49" fontId="9" fillId="4" borderId="7" xfId="2" applyNumberFormat="1" applyFont="1" applyFill="1" applyBorder="1" applyAlignment="1">
      <alignment horizontal="center"/>
    </xf>
    <xf numFmtId="49" fontId="9" fillId="4" borderId="8" xfId="2" applyNumberFormat="1" applyFont="1" applyFill="1" applyBorder="1" applyAlignment="1">
      <alignment horizontal="center"/>
    </xf>
    <xf numFmtId="0" fontId="10" fillId="0" borderId="0" xfId="0" applyFont="1" applyBorder="1"/>
    <xf numFmtId="0" fontId="10" fillId="4" borderId="0" xfId="0" applyFont="1" applyFill="1" applyBorder="1" applyAlignment="1">
      <alignment horizontal="center"/>
    </xf>
    <xf numFmtId="0" fontId="9" fillId="4" borderId="9" xfId="2" applyFont="1" applyFill="1" applyBorder="1" applyAlignment="1">
      <alignment horizontal="center" vertical="center"/>
    </xf>
    <xf numFmtId="164" fontId="9" fillId="4" borderId="9" xfId="2" applyNumberFormat="1" applyFont="1" applyFill="1" applyBorder="1" applyAlignment="1">
      <alignment vertical="center"/>
    </xf>
    <xf numFmtId="3" fontId="9" fillId="4" borderId="13" xfId="2" applyNumberFormat="1" applyFont="1" applyFill="1" applyBorder="1" applyAlignment="1">
      <alignment vertical="center"/>
    </xf>
    <xf numFmtId="3" fontId="9" fillId="4" borderId="14" xfId="2" applyNumberFormat="1" applyFont="1" applyFill="1" applyBorder="1" applyAlignment="1">
      <alignment vertical="center"/>
    </xf>
    <xf numFmtId="0" fontId="12" fillId="0" borderId="15" xfId="2" applyFont="1" applyBorder="1" applyAlignment="1">
      <alignment horizontal="center" vertical="center"/>
    </xf>
    <xf numFmtId="0" fontId="12" fillId="0" borderId="16" xfId="2" applyFont="1" applyBorder="1" applyAlignment="1">
      <alignment vertical="center" wrapText="1"/>
    </xf>
    <xf numFmtId="164" fontId="12" fillId="0" borderId="15" xfId="2" applyNumberFormat="1" applyFont="1" applyBorder="1" applyAlignment="1">
      <alignment vertical="center"/>
    </xf>
    <xf numFmtId="3" fontId="12" fillId="0" borderId="19" xfId="2" applyNumberFormat="1" applyFont="1" applyBorder="1" applyAlignment="1">
      <alignment vertical="center"/>
    </xf>
    <xf numFmtId="3" fontId="12" fillId="0" borderId="20" xfId="2" applyNumberFormat="1" applyFont="1" applyBorder="1" applyAlignment="1">
      <alignment vertical="center"/>
    </xf>
    <xf numFmtId="3" fontId="10" fillId="0" borderId="19" xfId="0" applyNumberFormat="1" applyFont="1" applyBorder="1"/>
    <xf numFmtId="0" fontId="12" fillId="0" borderId="16" xfId="2" quotePrefix="1" applyFont="1" applyBorder="1" applyAlignment="1">
      <alignment vertical="center" wrapText="1"/>
    </xf>
    <xf numFmtId="0" fontId="12" fillId="0" borderId="17" xfId="2" quotePrefix="1" applyFont="1" applyBorder="1" applyAlignment="1">
      <alignment vertical="center" wrapText="1"/>
    </xf>
    <xf numFmtId="0" fontId="12" fillId="0" borderId="18" xfId="2" quotePrefix="1" applyFont="1" applyBorder="1" applyAlignment="1">
      <alignment vertical="center" wrapText="1"/>
    </xf>
    <xf numFmtId="0" fontId="12" fillId="0" borderId="18" xfId="2" applyFont="1" applyBorder="1" applyAlignment="1">
      <alignment vertical="center" wrapText="1"/>
    </xf>
    <xf numFmtId="0" fontId="9" fillId="0" borderId="15" xfId="2" applyFont="1" applyBorder="1" applyAlignment="1">
      <alignment horizontal="center" vertical="center"/>
    </xf>
    <xf numFmtId="164" fontId="9" fillId="0" borderId="15" xfId="2" applyNumberFormat="1" applyFont="1" applyBorder="1" applyAlignment="1">
      <alignment vertical="center"/>
    </xf>
    <xf numFmtId="3" fontId="9" fillId="0" borderId="19" xfId="2" applyNumberFormat="1" applyFont="1" applyBorder="1" applyAlignment="1">
      <alignment vertical="center"/>
    </xf>
    <xf numFmtId="3" fontId="9" fillId="0" borderId="20" xfId="2" applyNumberFormat="1" applyFont="1" applyBorder="1" applyAlignment="1">
      <alignment vertical="center"/>
    </xf>
    <xf numFmtId="3" fontId="13" fillId="0" borderId="19" xfId="2" applyNumberFormat="1" applyFont="1" applyBorder="1" applyAlignment="1">
      <alignment vertical="center"/>
    </xf>
    <xf numFmtId="0" fontId="12" fillId="0" borderId="17" xfId="2" applyFont="1" applyBorder="1" applyAlignment="1">
      <alignment vertical="center" wrapText="1"/>
    </xf>
    <xf numFmtId="164" fontId="12" fillId="4" borderId="15" xfId="2" applyNumberFormat="1" applyFont="1" applyFill="1" applyBorder="1" applyAlignment="1">
      <alignment horizontal="center" vertical="center"/>
    </xf>
    <xf numFmtId="4" fontId="12" fillId="0" borderId="19" xfId="2" applyNumberFormat="1" applyFont="1" applyBorder="1" applyAlignment="1">
      <alignment vertical="center"/>
    </xf>
    <xf numFmtId="0" fontId="9" fillId="5" borderId="15" xfId="2" applyFont="1" applyFill="1" applyBorder="1" applyAlignment="1">
      <alignment horizontal="center" vertical="center"/>
    </xf>
    <xf numFmtId="164" fontId="9" fillId="5" borderId="15" xfId="2" applyNumberFormat="1" applyFont="1" applyFill="1" applyBorder="1" applyAlignment="1">
      <alignment vertical="center"/>
    </xf>
    <xf numFmtId="3" fontId="9" fillId="5" borderId="19" xfId="2" applyNumberFormat="1" applyFont="1" applyFill="1" applyBorder="1" applyAlignment="1">
      <alignment vertical="center"/>
    </xf>
    <xf numFmtId="3" fontId="9" fillId="5" borderId="20" xfId="2" applyNumberFormat="1" applyFont="1" applyFill="1" applyBorder="1" applyAlignment="1">
      <alignment vertical="center"/>
    </xf>
    <xf numFmtId="0" fontId="12" fillId="0" borderId="21" xfId="2" applyFont="1" applyBorder="1" applyAlignment="1">
      <alignment horizontal="center" vertical="center"/>
    </xf>
    <xf numFmtId="0" fontId="12" fillId="0" borderId="22" xfId="2" applyFont="1" applyBorder="1" applyAlignment="1">
      <alignment horizontal="left" vertical="center" wrapText="1"/>
    </xf>
    <xf numFmtId="0" fontId="9" fillId="0" borderId="23" xfId="2" applyFont="1" applyBorder="1" applyAlignment="1">
      <alignment horizontal="left" vertical="center" wrapText="1"/>
    </xf>
    <xf numFmtId="0" fontId="12" fillId="0" borderId="24" xfId="2" applyFont="1" applyBorder="1" applyAlignment="1">
      <alignment horizontal="left" vertical="center" wrapText="1"/>
    </xf>
    <xf numFmtId="164" fontId="12" fillId="0" borderId="21" xfId="2" applyNumberFormat="1" applyFont="1" applyBorder="1" applyAlignment="1">
      <alignment vertical="center"/>
    </xf>
    <xf numFmtId="3" fontId="12" fillId="0" borderId="25" xfId="2" applyNumberFormat="1" applyFont="1" applyBorder="1" applyAlignment="1">
      <alignment vertical="center"/>
    </xf>
    <xf numFmtId="3" fontId="9" fillId="0" borderId="25" xfId="2" applyNumberFormat="1" applyFont="1" applyBorder="1" applyAlignment="1">
      <alignment vertical="center"/>
    </xf>
    <xf numFmtId="3" fontId="9" fillId="0" borderId="26" xfId="2" applyNumberFormat="1" applyFont="1" applyBorder="1" applyAlignment="1">
      <alignment vertical="center"/>
    </xf>
    <xf numFmtId="0" fontId="9" fillId="5" borderId="21" xfId="2" applyFont="1" applyFill="1" applyBorder="1" applyAlignment="1">
      <alignment horizontal="center" vertical="center"/>
    </xf>
    <xf numFmtId="164" fontId="9" fillId="5" borderId="21" xfId="2" applyNumberFormat="1" applyFont="1" applyFill="1" applyBorder="1" applyAlignment="1">
      <alignment vertical="center"/>
    </xf>
    <xf numFmtId="3" fontId="9" fillId="5" borderId="25" xfId="2" applyNumberFormat="1" applyFont="1" applyFill="1" applyBorder="1" applyAlignment="1">
      <alignment vertical="center"/>
    </xf>
    <xf numFmtId="3" fontId="9" fillId="5" borderId="26" xfId="2" applyNumberFormat="1" applyFont="1" applyFill="1" applyBorder="1" applyAlignment="1">
      <alignment vertical="center"/>
    </xf>
    <xf numFmtId="0" fontId="9" fillId="0" borderId="27" xfId="2" applyFont="1" applyBorder="1" applyAlignment="1">
      <alignment horizontal="center" vertical="center"/>
    </xf>
    <xf numFmtId="164" fontId="9" fillId="0" borderId="27" xfId="2" applyNumberFormat="1" applyFont="1" applyBorder="1" applyAlignment="1">
      <alignment vertical="center"/>
    </xf>
    <xf numFmtId="3" fontId="9" fillId="0" borderId="31" xfId="2" applyNumberFormat="1" applyFont="1" applyBorder="1" applyAlignment="1">
      <alignment vertical="center"/>
    </xf>
    <xf numFmtId="4" fontId="9" fillId="0" borderId="19" xfId="2" applyNumberFormat="1" applyFont="1" applyBorder="1" applyAlignment="1">
      <alignment vertical="center"/>
    </xf>
    <xf numFmtId="10" fontId="9" fillId="0" borderId="15" xfId="2" applyNumberFormat="1" applyFont="1" applyBorder="1" applyAlignment="1">
      <alignment vertical="center"/>
    </xf>
    <xf numFmtId="10" fontId="9" fillId="0" borderId="19" xfId="2" applyNumberFormat="1" applyFont="1" applyBorder="1" applyAlignment="1">
      <alignment vertical="center"/>
    </xf>
    <xf numFmtId="10" fontId="9" fillId="0" borderId="20" xfId="2" applyNumberFormat="1" applyFont="1" applyBorder="1" applyAlignment="1">
      <alignment vertical="center"/>
    </xf>
    <xf numFmtId="0" fontId="9" fillId="0" borderId="16" xfId="2" applyFont="1" applyBorder="1" applyAlignment="1">
      <alignment horizontal="left" vertical="center" wrapText="1"/>
    </xf>
    <xf numFmtId="0" fontId="9" fillId="0" borderId="17" xfId="2" applyFont="1" applyBorder="1" applyAlignment="1">
      <alignment horizontal="left" vertical="center" wrapText="1"/>
    </xf>
    <xf numFmtId="10" fontId="9" fillId="0" borderId="19" xfId="1" applyNumberFormat="1" applyFont="1" applyBorder="1" applyAlignment="1">
      <alignment vertical="center"/>
    </xf>
    <xf numFmtId="0" fontId="9" fillId="0" borderId="15" xfId="2" applyFont="1" applyBorder="1" applyAlignment="1">
      <alignment horizontal="center" vertical="center" wrapText="1"/>
    </xf>
    <xf numFmtId="10" fontId="9" fillId="0" borderId="19" xfId="2" applyNumberFormat="1" applyFont="1" applyBorder="1" applyAlignment="1">
      <alignment horizontal="center" vertical="center" wrapText="1"/>
    </xf>
    <xf numFmtId="10" fontId="9" fillId="0" borderId="20" xfId="2" applyNumberFormat="1" applyFont="1" applyBorder="1" applyAlignment="1">
      <alignment horizontal="center" vertical="center" wrapText="1"/>
    </xf>
    <xf numFmtId="10" fontId="9" fillId="4" borderId="19" xfId="2" applyNumberFormat="1" applyFont="1" applyFill="1" applyBorder="1" applyAlignment="1">
      <alignment vertical="center"/>
    </xf>
    <xf numFmtId="10" fontId="9" fillId="4" borderId="20" xfId="2" applyNumberFormat="1" applyFont="1" applyFill="1" applyBorder="1" applyAlignment="1">
      <alignment vertical="center"/>
    </xf>
    <xf numFmtId="0" fontId="9" fillId="0" borderId="32" xfId="2" applyFont="1" applyBorder="1" applyAlignment="1">
      <alignment horizontal="center" vertical="center"/>
    </xf>
    <xf numFmtId="10" fontId="9" fillId="0" borderId="32" xfId="2" applyNumberFormat="1" applyFont="1" applyBorder="1" applyAlignment="1">
      <alignment vertical="center"/>
    </xf>
    <xf numFmtId="10" fontId="9" fillId="0" borderId="36" xfId="2" applyNumberFormat="1" applyFont="1" applyBorder="1" applyAlignment="1">
      <alignment vertical="center"/>
    </xf>
    <xf numFmtId="10" fontId="9" fillId="0" borderId="36" xfId="2" applyNumberFormat="1" applyFont="1" applyFill="1" applyBorder="1" applyAlignment="1">
      <alignment vertical="center"/>
    </xf>
    <xf numFmtId="10" fontId="9" fillId="0" borderId="37" xfId="2" applyNumberFormat="1" applyFont="1" applyFill="1" applyBorder="1" applyAlignment="1">
      <alignment vertical="center"/>
    </xf>
    <xf numFmtId="0" fontId="13" fillId="0" borderId="38" xfId="2" applyFont="1" applyBorder="1" applyAlignment="1">
      <alignment horizontal="center" vertical="center"/>
    </xf>
    <xf numFmtId="164" fontId="12" fillId="0" borderId="38" xfId="2" applyNumberFormat="1" applyFont="1" applyBorder="1" applyAlignment="1">
      <alignment vertical="center"/>
    </xf>
    <xf numFmtId="3" fontId="12" fillId="0" borderId="42" xfId="2" applyNumberFormat="1" applyFont="1" applyBorder="1" applyAlignment="1">
      <alignment vertical="center"/>
    </xf>
    <xf numFmtId="3" fontId="12" fillId="0" borderId="43" xfId="2" applyNumberFormat="1" applyFont="1" applyBorder="1" applyAlignment="1">
      <alignment vertical="center"/>
    </xf>
    <xf numFmtId="0" fontId="13" fillId="0" borderId="15" xfId="2" applyFont="1" applyBorder="1" applyAlignment="1">
      <alignment horizontal="center" vertical="center"/>
    </xf>
    <xf numFmtId="0" fontId="14" fillId="5" borderId="15" xfId="2" applyFont="1" applyFill="1" applyBorder="1" applyAlignment="1">
      <alignment horizontal="center" vertical="center"/>
    </xf>
    <xf numFmtId="0" fontId="13" fillId="0" borderId="19" xfId="2" applyFont="1" applyBorder="1" applyAlignment="1">
      <alignment horizontal="left" vertical="center"/>
    </xf>
    <xf numFmtId="0" fontId="13" fillId="0" borderId="19" xfId="2" applyFont="1" applyBorder="1" applyAlignment="1">
      <alignment horizontal="left" vertical="center" wrapText="1"/>
    </xf>
    <xf numFmtId="0" fontId="13" fillId="0" borderId="20" xfId="2" applyFont="1" applyBorder="1" applyAlignment="1">
      <alignment horizontal="left" vertical="center" wrapText="1"/>
    </xf>
    <xf numFmtId="0" fontId="13" fillId="0" borderId="21" xfId="2" applyFont="1" applyBorder="1" applyAlignment="1">
      <alignment horizontal="center" vertical="center"/>
    </xf>
    <xf numFmtId="3" fontId="12" fillId="0" borderId="26" xfId="2" applyNumberFormat="1" applyFont="1" applyBorder="1" applyAlignment="1">
      <alignment vertical="center"/>
    </xf>
    <xf numFmtId="0" fontId="9" fillId="0" borderId="27" xfId="0" applyFont="1" applyBorder="1" applyAlignment="1">
      <alignment horizontal="center" vertical="top"/>
    </xf>
    <xf numFmtId="164" fontId="9" fillId="0" borderId="31" xfId="2" applyNumberFormat="1" applyFont="1" applyBorder="1" applyAlignment="1">
      <alignment horizontal="center" vertical="center"/>
    </xf>
    <xf numFmtId="3" fontId="9" fillId="0" borderId="31" xfId="2" applyNumberFormat="1" applyFont="1" applyBorder="1" applyAlignment="1">
      <alignment horizontal="right" vertical="center"/>
    </xf>
    <xf numFmtId="3" fontId="9" fillId="0" borderId="31" xfId="2" applyNumberFormat="1" applyFont="1" applyBorder="1" applyAlignment="1">
      <alignment horizontal="center" vertical="center"/>
    </xf>
    <xf numFmtId="3" fontId="9" fillId="0" borderId="44" xfId="2" applyNumberFormat="1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top"/>
    </xf>
    <xf numFmtId="164" fontId="9" fillId="0" borderId="19" xfId="2" applyNumberFormat="1" applyFont="1" applyBorder="1" applyAlignment="1">
      <alignment vertical="center"/>
    </xf>
    <xf numFmtId="0" fontId="12" fillId="0" borderId="32" xfId="0" applyFont="1" applyBorder="1" applyAlignment="1">
      <alignment horizontal="center" vertical="top"/>
    </xf>
    <xf numFmtId="164" fontId="9" fillId="0" borderId="36" xfId="2" applyNumberFormat="1" applyFont="1" applyBorder="1" applyAlignment="1">
      <alignment vertical="center"/>
    </xf>
    <xf numFmtId="3" fontId="9" fillId="0" borderId="36" xfId="2" applyNumberFormat="1" applyFont="1" applyBorder="1" applyAlignment="1">
      <alignment vertical="center"/>
    </xf>
    <xf numFmtId="3" fontId="9" fillId="0" borderId="37" xfId="2" applyNumberFormat="1" applyFont="1" applyBorder="1" applyAlignment="1">
      <alignment vertical="center"/>
    </xf>
    <xf numFmtId="0" fontId="9" fillId="0" borderId="9" xfId="0" applyFont="1" applyBorder="1" applyAlignment="1">
      <alignment horizontal="center" vertical="top"/>
    </xf>
    <xf numFmtId="164" fontId="9" fillId="0" borderId="13" xfId="2" applyNumberFormat="1" applyFont="1" applyBorder="1" applyAlignment="1">
      <alignment vertical="center"/>
    </xf>
    <xf numFmtId="3" fontId="9" fillId="0" borderId="13" xfId="2" applyNumberFormat="1" applyFont="1" applyBorder="1" applyAlignment="1">
      <alignment vertical="center"/>
    </xf>
    <xf numFmtId="3" fontId="9" fillId="0" borderId="14" xfId="2" applyNumberFormat="1" applyFont="1" applyBorder="1" applyAlignment="1">
      <alignment vertical="center"/>
    </xf>
    <xf numFmtId="0" fontId="12" fillId="0" borderId="32" xfId="0" applyFont="1" applyBorder="1" applyAlignment="1"/>
    <xf numFmtId="0" fontId="16" fillId="0" borderId="0" xfId="0" applyFont="1" applyBorder="1" applyAlignment="1"/>
    <xf numFmtId="0" fontId="16" fillId="0" borderId="0" xfId="0" applyFont="1" applyBorder="1" applyAlignment="1">
      <alignment horizontal="left" vertical="top"/>
    </xf>
    <xf numFmtId="164" fontId="5" fillId="0" borderId="0" xfId="2" applyNumberFormat="1" applyFont="1" applyBorder="1" applyAlignment="1">
      <alignment vertical="center"/>
    </xf>
    <xf numFmtId="4" fontId="5" fillId="0" borderId="0" xfId="2" applyNumberFormat="1" applyFont="1" applyBorder="1" applyAlignment="1">
      <alignment vertical="center"/>
    </xf>
    <xf numFmtId="164" fontId="2" fillId="0" borderId="0" xfId="0" applyNumberFormat="1" applyFont="1"/>
    <xf numFmtId="0" fontId="12" fillId="0" borderId="17" xfId="2" applyFont="1" applyBorder="1" applyAlignment="1">
      <alignment horizontal="left" vertical="center" wrapText="1"/>
    </xf>
    <xf numFmtId="0" fontId="12" fillId="0" borderId="18" xfId="2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49" fontId="9" fillId="4" borderId="6" xfId="2" applyNumberFormat="1" applyFont="1" applyFill="1" applyBorder="1" applyAlignment="1">
      <alignment horizontal="center" vertical="center" wrapText="1"/>
    </xf>
    <xf numFmtId="49" fontId="9" fillId="4" borderId="3" xfId="2" applyNumberFormat="1" applyFont="1" applyFill="1" applyBorder="1" applyAlignment="1">
      <alignment horizontal="center" vertical="center" wrapText="1"/>
    </xf>
    <xf numFmtId="49" fontId="9" fillId="4" borderId="4" xfId="2" applyNumberFormat="1" applyFont="1" applyFill="1" applyBorder="1" applyAlignment="1">
      <alignment horizontal="center" vertical="center" wrapText="1"/>
    </xf>
    <xf numFmtId="0" fontId="9" fillId="4" borderId="10" xfId="2" applyFont="1" applyFill="1" applyBorder="1" applyAlignment="1">
      <alignment horizontal="left" vertical="center" wrapText="1"/>
    </xf>
    <xf numFmtId="0" fontId="9" fillId="4" borderId="11" xfId="2" applyFont="1" applyFill="1" applyBorder="1" applyAlignment="1">
      <alignment horizontal="left" vertical="center" wrapText="1"/>
    </xf>
    <xf numFmtId="0" fontId="9" fillId="4" borderId="12" xfId="2" applyFont="1" applyFill="1" applyBorder="1" applyAlignment="1">
      <alignment horizontal="left" vertical="center" wrapText="1"/>
    </xf>
    <xf numFmtId="0" fontId="9" fillId="0" borderId="16" xfId="2" applyFont="1" applyBorder="1" applyAlignment="1">
      <alignment horizontal="left" vertical="center" wrapText="1"/>
    </xf>
    <xf numFmtId="0" fontId="9" fillId="0" borderId="17" xfId="2" applyFont="1" applyBorder="1" applyAlignment="1">
      <alignment horizontal="left" vertical="center" wrapText="1"/>
    </xf>
    <xf numFmtId="0" fontId="9" fillId="0" borderId="18" xfId="2" applyFont="1" applyBorder="1" applyAlignment="1">
      <alignment horizontal="left" vertical="center" wrapText="1"/>
    </xf>
    <xf numFmtId="0" fontId="14" fillId="5" borderId="16" xfId="2" applyFont="1" applyFill="1" applyBorder="1" applyAlignment="1">
      <alignment horizontal="left" vertical="center" wrapText="1"/>
    </xf>
    <xf numFmtId="0" fontId="14" fillId="5" borderId="17" xfId="2" applyFont="1" applyFill="1" applyBorder="1" applyAlignment="1">
      <alignment horizontal="left" vertical="center" wrapText="1"/>
    </xf>
    <xf numFmtId="0" fontId="14" fillId="5" borderId="18" xfId="2" applyFont="1" applyFill="1" applyBorder="1" applyAlignment="1">
      <alignment horizontal="left" vertical="center" wrapText="1"/>
    </xf>
    <xf numFmtId="0" fontId="9" fillId="0" borderId="16" xfId="2" applyFont="1" applyBorder="1" applyAlignment="1">
      <alignment vertical="center" wrapText="1"/>
    </xf>
    <xf numFmtId="0" fontId="9" fillId="0" borderId="17" xfId="2" applyFont="1" applyBorder="1" applyAlignment="1">
      <alignment vertical="center" wrapText="1"/>
    </xf>
    <xf numFmtId="0" fontId="9" fillId="0" borderId="18" xfId="2" applyFont="1" applyBorder="1" applyAlignment="1">
      <alignment vertical="center" wrapText="1"/>
    </xf>
    <xf numFmtId="0" fontId="12" fillId="0" borderId="17" xfId="2" quotePrefix="1" applyFont="1" applyBorder="1" applyAlignment="1">
      <alignment horizontal="left" vertical="center" wrapText="1"/>
    </xf>
    <xf numFmtId="0" fontId="12" fillId="0" borderId="18" xfId="2" quotePrefix="1" applyFont="1" applyBorder="1" applyAlignment="1">
      <alignment horizontal="left" vertical="center" wrapText="1"/>
    </xf>
    <xf numFmtId="0" fontId="9" fillId="5" borderId="16" xfId="2" applyFont="1" applyFill="1" applyBorder="1" applyAlignment="1">
      <alignment vertical="center" wrapText="1"/>
    </xf>
    <xf numFmtId="0" fontId="9" fillId="5" borderId="17" xfId="2" applyFont="1" applyFill="1" applyBorder="1" applyAlignment="1">
      <alignment vertical="center" wrapText="1"/>
    </xf>
    <xf numFmtId="0" fontId="9" fillId="5" borderId="18" xfId="2" applyFont="1" applyFill="1" applyBorder="1" applyAlignment="1">
      <alignment vertical="center" wrapText="1"/>
    </xf>
    <xf numFmtId="0" fontId="12" fillId="0" borderId="17" xfId="2" applyFont="1" applyBorder="1" applyAlignment="1">
      <alignment vertical="center" wrapText="1"/>
    </xf>
    <xf numFmtId="0" fontId="12" fillId="0" borderId="18" xfId="2" applyFont="1" applyBorder="1" applyAlignment="1">
      <alignment vertical="center" wrapText="1"/>
    </xf>
    <xf numFmtId="0" fontId="14" fillId="5" borderId="22" xfId="2" applyFont="1" applyFill="1" applyBorder="1" applyAlignment="1">
      <alignment horizontal="left" vertical="center" wrapText="1"/>
    </xf>
    <xf numFmtId="0" fontId="14" fillId="5" borderId="23" xfId="2" applyFont="1" applyFill="1" applyBorder="1" applyAlignment="1">
      <alignment horizontal="left" vertical="center" wrapText="1"/>
    </xf>
    <xf numFmtId="0" fontId="14" fillId="5" borderId="24" xfId="2" applyFont="1" applyFill="1" applyBorder="1" applyAlignment="1">
      <alignment horizontal="left" vertical="center" wrapText="1"/>
    </xf>
    <xf numFmtId="0" fontId="9" fillId="0" borderId="28" xfId="2" applyFont="1" applyBorder="1" applyAlignment="1">
      <alignment horizontal="left" vertical="center" wrapText="1"/>
    </xf>
    <xf numFmtId="0" fontId="9" fillId="0" borderId="29" xfId="2" applyFont="1" applyBorder="1" applyAlignment="1">
      <alignment horizontal="left" vertical="center" wrapText="1"/>
    </xf>
    <xf numFmtId="0" fontId="9" fillId="0" borderId="30" xfId="2" applyFont="1" applyBorder="1" applyAlignment="1">
      <alignment horizontal="left" vertical="center" wrapText="1"/>
    </xf>
    <xf numFmtId="0" fontId="12" fillId="0" borderId="25" xfId="2" applyFont="1" applyBorder="1" applyAlignment="1">
      <alignment horizontal="left" vertical="center" wrapText="1"/>
    </xf>
    <xf numFmtId="0" fontId="12" fillId="0" borderId="26" xfId="2" applyFont="1" applyBorder="1" applyAlignment="1">
      <alignment horizontal="left" vertical="center" wrapText="1"/>
    </xf>
    <xf numFmtId="0" fontId="9" fillId="0" borderId="33" xfId="2" applyFont="1" applyBorder="1" applyAlignment="1">
      <alignment horizontal="left" vertical="center" wrapText="1"/>
    </xf>
    <xf numFmtId="0" fontId="9" fillId="0" borderId="34" xfId="2" applyFont="1" applyBorder="1" applyAlignment="1">
      <alignment horizontal="left" vertical="center" wrapText="1"/>
    </xf>
    <xf numFmtId="0" fontId="9" fillId="0" borderId="35" xfId="2" applyFont="1" applyBorder="1" applyAlignment="1">
      <alignment horizontal="left" vertical="center" wrapText="1"/>
    </xf>
    <xf numFmtId="0" fontId="12" fillId="0" borderId="39" xfId="2" applyFont="1" applyBorder="1" applyAlignment="1">
      <alignment horizontal="left" vertical="center" wrapText="1"/>
    </xf>
    <xf numFmtId="0" fontId="12" fillId="0" borderId="40" xfId="2" applyFont="1" applyBorder="1" applyAlignment="1">
      <alignment horizontal="left" vertical="center" wrapText="1"/>
    </xf>
    <xf numFmtId="0" fontId="12" fillId="0" borderId="41" xfId="2" applyFont="1" applyBorder="1" applyAlignment="1">
      <alignment horizontal="left" vertical="center" wrapText="1"/>
    </xf>
    <xf numFmtId="0" fontId="12" fillId="0" borderId="19" xfId="2" applyFont="1" applyBorder="1" applyAlignment="1">
      <alignment horizontal="left" vertical="center" wrapText="1"/>
    </xf>
    <xf numFmtId="0" fontId="12" fillId="0" borderId="20" xfId="2" applyFont="1" applyBorder="1" applyAlignment="1">
      <alignment horizontal="left" vertical="center" wrapText="1"/>
    </xf>
    <xf numFmtId="0" fontId="14" fillId="5" borderId="19" xfId="2" applyFont="1" applyFill="1" applyBorder="1" applyAlignment="1">
      <alignment horizontal="left" vertical="center" wrapText="1"/>
    </xf>
    <xf numFmtId="0" fontId="14" fillId="5" borderId="20" xfId="2" applyFont="1" applyFill="1" applyBorder="1" applyAlignment="1">
      <alignment horizontal="left" vertical="center" wrapText="1"/>
    </xf>
    <xf numFmtId="0" fontId="13" fillId="0" borderId="19" xfId="2" applyFont="1" applyBorder="1" applyAlignment="1">
      <alignment horizontal="left" vertical="center" wrapText="1"/>
    </xf>
    <xf numFmtId="0" fontId="13" fillId="0" borderId="20" xfId="2" applyFont="1" applyBorder="1" applyAlignment="1">
      <alignment horizontal="left" vertical="center" wrapText="1"/>
    </xf>
    <xf numFmtId="0" fontId="9" fillId="5" borderId="19" xfId="2" applyFont="1" applyFill="1" applyBorder="1" applyAlignment="1">
      <alignment horizontal="left" vertical="center" wrapText="1"/>
    </xf>
    <xf numFmtId="0" fontId="9" fillId="5" borderId="20" xfId="2" applyFont="1" applyFill="1" applyBorder="1" applyAlignment="1">
      <alignment horizontal="left" vertical="center" wrapText="1"/>
    </xf>
    <xf numFmtId="0" fontId="12" fillId="0" borderId="36" xfId="0" applyFont="1" applyBorder="1" applyAlignment="1">
      <alignment horizontal="left" vertical="top"/>
    </xf>
    <xf numFmtId="0" fontId="9" fillId="0" borderId="13" xfId="0" applyFont="1" applyBorder="1" applyAlignment="1">
      <alignment horizontal="left" vertical="top" wrapText="1"/>
    </xf>
    <xf numFmtId="0" fontId="12" fillId="0" borderId="33" xfId="0" applyFont="1" applyBorder="1" applyAlignment="1">
      <alignment horizontal="left" vertical="top"/>
    </xf>
    <xf numFmtId="0" fontId="12" fillId="0" borderId="34" xfId="0" applyFont="1" applyBorder="1" applyAlignment="1">
      <alignment horizontal="left" vertical="top"/>
    </xf>
    <xf numFmtId="0" fontId="12" fillId="0" borderId="45" xfId="0" applyFont="1" applyBorder="1" applyAlignment="1">
      <alignment horizontal="left" vertical="top"/>
    </xf>
    <xf numFmtId="0" fontId="2" fillId="0" borderId="0" xfId="0" applyFont="1" applyAlignment="1">
      <alignment horizontal="center"/>
    </xf>
    <xf numFmtId="0" fontId="12" fillId="0" borderId="31" xfId="0" applyFont="1" applyBorder="1" applyAlignment="1">
      <alignment horizontal="left" vertical="top" wrapText="1"/>
    </xf>
    <xf numFmtId="0" fontId="12" fillId="0" borderId="19" xfId="0" applyFont="1" applyBorder="1" applyAlignment="1">
      <alignment horizontal="left" vertical="top"/>
    </xf>
  </cellXfs>
  <cellStyles count="3">
    <cellStyle name="Normalny" xfId="0" builtinId="0"/>
    <cellStyle name="Normalny 6" xfId="2"/>
    <cellStyle name="Procentowy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S66"/>
  <sheetViews>
    <sheetView tabSelected="1" topLeftCell="A43" workbookViewId="0">
      <selection activeCell="A43" sqref="A43:XFD63"/>
    </sheetView>
  </sheetViews>
  <sheetFormatPr defaultRowHeight="12"/>
  <cols>
    <col min="1" max="1" width="4.140625" style="1" bestFit="1" customWidth="1"/>
    <col min="2" max="2" width="3.5703125" style="1" customWidth="1"/>
    <col min="3" max="3" width="6.7109375" style="1" customWidth="1"/>
    <col min="4" max="4" width="46.140625" style="1" customWidth="1"/>
    <col min="5" max="5" width="11.140625" style="1" hidden="1" customWidth="1"/>
    <col min="6" max="6" width="13.85546875" style="4" customWidth="1"/>
    <col min="7" max="9" width="13.140625" style="4" customWidth="1"/>
    <col min="10" max="10" width="12.5703125" style="1" customWidth="1"/>
    <col min="11" max="12" width="12.28515625" style="1" bestFit="1" customWidth="1"/>
    <col min="13" max="13" width="12.140625" style="1" customWidth="1"/>
    <col min="14" max="14" width="12.28515625" style="1" bestFit="1" customWidth="1"/>
    <col min="15" max="16" width="12.5703125" style="1" customWidth="1"/>
    <col min="17" max="17" width="12.28515625" style="1" customWidth="1"/>
    <col min="18" max="34" width="11.7109375" style="1" bestFit="1" customWidth="1"/>
    <col min="35" max="37" width="13" style="1" bestFit="1" customWidth="1"/>
    <col min="38" max="256" width="9.140625" style="5"/>
    <col min="257" max="257" width="4.140625" style="5" bestFit="1" customWidth="1"/>
    <col min="258" max="258" width="3.5703125" style="5" customWidth="1"/>
    <col min="259" max="259" width="6.7109375" style="5" customWidth="1"/>
    <col min="260" max="260" width="46.140625" style="5" customWidth="1"/>
    <col min="261" max="261" width="0" style="5" hidden="1" customWidth="1"/>
    <col min="262" max="262" width="13.85546875" style="5" customWidth="1"/>
    <col min="263" max="265" width="13.140625" style="5" customWidth="1"/>
    <col min="266" max="266" width="12.5703125" style="5" customWidth="1"/>
    <col min="267" max="268" width="12.28515625" style="5" bestFit="1" customWidth="1"/>
    <col min="269" max="269" width="12.140625" style="5" customWidth="1"/>
    <col min="270" max="270" width="12.28515625" style="5" bestFit="1" customWidth="1"/>
    <col min="271" max="272" width="12.5703125" style="5" customWidth="1"/>
    <col min="273" max="273" width="12.28515625" style="5" customWidth="1"/>
    <col min="274" max="290" width="11.7109375" style="5" bestFit="1" customWidth="1"/>
    <col min="291" max="293" width="13" style="5" bestFit="1" customWidth="1"/>
    <col min="294" max="512" width="9.140625" style="5"/>
    <col min="513" max="513" width="4.140625" style="5" bestFit="1" customWidth="1"/>
    <col min="514" max="514" width="3.5703125" style="5" customWidth="1"/>
    <col min="515" max="515" width="6.7109375" style="5" customWidth="1"/>
    <col min="516" max="516" width="46.140625" style="5" customWidth="1"/>
    <col min="517" max="517" width="0" style="5" hidden="1" customWidth="1"/>
    <col min="518" max="518" width="13.85546875" style="5" customWidth="1"/>
    <col min="519" max="521" width="13.140625" style="5" customWidth="1"/>
    <col min="522" max="522" width="12.5703125" style="5" customWidth="1"/>
    <col min="523" max="524" width="12.28515625" style="5" bestFit="1" customWidth="1"/>
    <col min="525" max="525" width="12.140625" style="5" customWidth="1"/>
    <col min="526" max="526" width="12.28515625" style="5" bestFit="1" customWidth="1"/>
    <col min="527" max="528" width="12.5703125" style="5" customWidth="1"/>
    <col min="529" max="529" width="12.28515625" style="5" customWidth="1"/>
    <col min="530" max="546" width="11.7109375" style="5" bestFit="1" customWidth="1"/>
    <col min="547" max="549" width="13" style="5" bestFit="1" customWidth="1"/>
    <col min="550" max="768" width="9.140625" style="5"/>
    <col min="769" max="769" width="4.140625" style="5" bestFit="1" customWidth="1"/>
    <col min="770" max="770" width="3.5703125" style="5" customWidth="1"/>
    <col min="771" max="771" width="6.7109375" style="5" customWidth="1"/>
    <col min="772" max="772" width="46.140625" style="5" customWidth="1"/>
    <col min="773" max="773" width="0" style="5" hidden="1" customWidth="1"/>
    <col min="774" max="774" width="13.85546875" style="5" customWidth="1"/>
    <col min="775" max="777" width="13.140625" style="5" customWidth="1"/>
    <col min="778" max="778" width="12.5703125" style="5" customWidth="1"/>
    <col min="779" max="780" width="12.28515625" style="5" bestFit="1" customWidth="1"/>
    <col min="781" max="781" width="12.140625" style="5" customWidth="1"/>
    <col min="782" max="782" width="12.28515625" style="5" bestFit="1" customWidth="1"/>
    <col min="783" max="784" width="12.5703125" style="5" customWidth="1"/>
    <col min="785" max="785" width="12.28515625" style="5" customWidth="1"/>
    <col min="786" max="802" width="11.7109375" style="5" bestFit="1" customWidth="1"/>
    <col min="803" max="805" width="13" style="5" bestFit="1" customWidth="1"/>
    <col min="806" max="1024" width="9.140625" style="5"/>
    <col min="1025" max="1025" width="4.140625" style="5" bestFit="1" customWidth="1"/>
    <col min="1026" max="1026" width="3.5703125" style="5" customWidth="1"/>
    <col min="1027" max="1027" width="6.7109375" style="5" customWidth="1"/>
    <col min="1028" max="1028" width="46.140625" style="5" customWidth="1"/>
    <col min="1029" max="1029" width="0" style="5" hidden="1" customWidth="1"/>
    <col min="1030" max="1030" width="13.85546875" style="5" customWidth="1"/>
    <col min="1031" max="1033" width="13.140625" style="5" customWidth="1"/>
    <col min="1034" max="1034" width="12.5703125" style="5" customWidth="1"/>
    <col min="1035" max="1036" width="12.28515625" style="5" bestFit="1" customWidth="1"/>
    <col min="1037" max="1037" width="12.140625" style="5" customWidth="1"/>
    <col min="1038" max="1038" width="12.28515625" style="5" bestFit="1" customWidth="1"/>
    <col min="1039" max="1040" width="12.5703125" style="5" customWidth="1"/>
    <col min="1041" max="1041" width="12.28515625" style="5" customWidth="1"/>
    <col min="1042" max="1058" width="11.7109375" style="5" bestFit="1" customWidth="1"/>
    <col min="1059" max="1061" width="13" style="5" bestFit="1" customWidth="1"/>
    <col min="1062" max="1280" width="9.140625" style="5"/>
    <col min="1281" max="1281" width="4.140625" style="5" bestFit="1" customWidth="1"/>
    <col min="1282" max="1282" width="3.5703125" style="5" customWidth="1"/>
    <col min="1283" max="1283" width="6.7109375" style="5" customWidth="1"/>
    <col min="1284" max="1284" width="46.140625" style="5" customWidth="1"/>
    <col min="1285" max="1285" width="0" style="5" hidden="1" customWidth="1"/>
    <col min="1286" max="1286" width="13.85546875" style="5" customWidth="1"/>
    <col min="1287" max="1289" width="13.140625" style="5" customWidth="1"/>
    <col min="1290" max="1290" width="12.5703125" style="5" customWidth="1"/>
    <col min="1291" max="1292" width="12.28515625" style="5" bestFit="1" customWidth="1"/>
    <col min="1293" max="1293" width="12.140625" style="5" customWidth="1"/>
    <col min="1294" max="1294" width="12.28515625" style="5" bestFit="1" customWidth="1"/>
    <col min="1295" max="1296" width="12.5703125" style="5" customWidth="1"/>
    <col min="1297" max="1297" width="12.28515625" style="5" customWidth="1"/>
    <col min="1298" max="1314" width="11.7109375" style="5" bestFit="1" customWidth="1"/>
    <col min="1315" max="1317" width="13" style="5" bestFit="1" customWidth="1"/>
    <col min="1318" max="1536" width="9.140625" style="5"/>
    <col min="1537" max="1537" width="4.140625" style="5" bestFit="1" customWidth="1"/>
    <col min="1538" max="1538" width="3.5703125" style="5" customWidth="1"/>
    <col min="1539" max="1539" width="6.7109375" style="5" customWidth="1"/>
    <col min="1540" max="1540" width="46.140625" style="5" customWidth="1"/>
    <col min="1541" max="1541" width="0" style="5" hidden="1" customWidth="1"/>
    <col min="1542" max="1542" width="13.85546875" style="5" customWidth="1"/>
    <col min="1543" max="1545" width="13.140625" style="5" customWidth="1"/>
    <col min="1546" max="1546" width="12.5703125" style="5" customWidth="1"/>
    <col min="1547" max="1548" width="12.28515625" style="5" bestFit="1" customWidth="1"/>
    <col min="1549" max="1549" width="12.140625" style="5" customWidth="1"/>
    <col min="1550" max="1550" width="12.28515625" style="5" bestFit="1" customWidth="1"/>
    <col min="1551" max="1552" width="12.5703125" style="5" customWidth="1"/>
    <col min="1553" max="1553" width="12.28515625" style="5" customWidth="1"/>
    <col min="1554" max="1570" width="11.7109375" style="5" bestFit="1" customWidth="1"/>
    <col min="1571" max="1573" width="13" style="5" bestFit="1" customWidth="1"/>
    <col min="1574" max="1792" width="9.140625" style="5"/>
    <col min="1793" max="1793" width="4.140625" style="5" bestFit="1" customWidth="1"/>
    <col min="1794" max="1794" width="3.5703125" style="5" customWidth="1"/>
    <col min="1795" max="1795" width="6.7109375" style="5" customWidth="1"/>
    <col min="1796" max="1796" width="46.140625" style="5" customWidth="1"/>
    <col min="1797" max="1797" width="0" style="5" hidden="1" customWidth="1"/>
    <col min="1798" max="1798" width="13.85546875" style="5" customWidth="1"/>
    <col min="1799" max="1801" width="13.140625" style="5" customWidth="1"/>
    <col min="1802" max="1802" width="12.5703125" style="5" customWidth="1"/>
    <col min="1803" max="1804" width="12.28515625" style="5" bestFit="1" customWidth="1"/>
    <col min="1805" max="1805" width="12.140625" style="5" customWidth="1"/>
    <col min="1806" max="1806" width="12.28515625" style="5" bestFit="1" customWidth="1"/>
    <col min="1807" max="1808" width="12.5703125" style="5" customWidth="1"/>
    <col min="1809" max="1809" width="12.28515625" style="5" customWidth="1"/>
    <col min="1810" max="1826" width="11.7109375" style="5" bestFit="1" customWidth="1"/>
    <col min="1827" max="1829" width="13" style="5" bestFit="1" customWidth="1"/>
    <col min="1830" max="2048" width="9.140625" style="5"/>
    <col min="2049" max="2049" width="4.140625" style="5" bestFit="1" customWidth="1"/>
    <col min="2050" max="2050" width="3.5703125" style="5" customWidth="1"/>
    <col min="2051" max="2051" width="6.7109375" style="5" customWidth="1"/>
    <col min="2052" max="2052" width="46.140625" style="5" customWidth="1"/>
    <col min="2053" max="2053" width="0" style="5" hidden="1" customWidth="1"/>
    <col min="2054" max="2054" width="13.85546875" style="5" customWidth="1"/>
    <col min="2055" max="2057" width="13.140625" style="5" customWidth="1"/>
    <col min="2058" max="2058" width="12.5703125" style="5" customWidth="1"/>
    <col min="2059" max="2060" width="12.28515625" style="5" bestFit="1" customWidth="1"/>
    <col min="2061" max="2061" width="12.140625" style="5" customWidth="1"/>
    <col min="2062" max="2062" width="12.28515625" style="5" bestFit="1" customWidth="1"/>
    <col min="2063" max="2064" width="12.5703125" style="5" customWidth="1"/>
    <col min="2065" max="2065" width="12.28515625" style="5" customWidth="1"/>
    <col min="2066" max="2082" width="11.7109375" style="5" bestFit="1" customWidth="1"/>
    <col min="2083" max="2085" width="13" style="5" bestFit="1" customWidth="1"/>
    <col min="2086" max="2304" width="9.140625" style="5"/>
    <col min="2305" max="2305" width="4.140625" style="5" bestFit="1" customWidth="1"/>
    <col min="2306" max="2306" width="3.5703125" style="5" customWidth="1"/>
    <col min="2307" max="2307" width="6.7109375" style="5" customWidth="1"/>
    <col min="2308" max="2308" width="46.140625" style="5" customWidth="1"/>
    <col min="2309" max="2309" width="0" style="5" hidden="1" customWidth="1"/>
    <col min="2310" max="2310" width="13.85546875" style="5" customWidth="1"/>
    <col min="2311" max="2313" width="13.140625" style="5" customWidth="1"/>
    <col min="2314" max="2314" width="12.5703125" style="5" customWidth="1"/>
    <col min="2315" max="2316" width="12.28515625" style="5" bestFit="1" customWidth="1"/>
    <col min="2317" max="2317" width="12.140625" style="5" customWidth="1"/>
    <col min="2318" max="2318" width="12.28515625" style="5" bestFit="1" customWidth="1"/>
    <col min="2319" max="2320" width="12.5703125" style="5" customWidth="1"/>
    <col min="2321" max="2321" width="12.28515625" style="5" customWidth="1"/>
    <col min="2322" max="2338" width="11.7109375" style="5" bestFit="1" customWidth="1"/>
    <col min="2339" max="2341" width="13" style="5" bestFit="1" customWidth="1"/>
    <col min="2342" max="2560" width="9.140625" style="5"/>
    <col min="2561" max="2561" width="4.140625" style="5" bestFit="1" customWidth="1"/>
    <col min="2562" max="2562" width="3.5703125" style="5" customWidth="1"/>
    <col min="2563" max="2563" width="6.7109375" style="5" customWidth="1"/>
    <col min="2564" max="2564" width="46.140625" style="5" customWidth="1"/>
    <col min="2565" max="2565" width="0" style="5" hidden="1" customWidth="1"/>
    <col min="2566" max="2566" width="13.85546875" style="5" customWidth="1"/>
    <col min="2567" max="2569" width="13.140625" style="5" customWidth="1"/>
    <col min="2570" max="2570" width="12.5703125" style="5" customWidth="1"/>
    <col min="2571" max="2572" width="12.28515625" style="5" bestFit="1" customWidth="1"/>
    <col min="2573" max="2573" width="12.140625" style="5" customWidth="1"/>
    <col min="2574" max="2574" width="12.28515625" style="5" bestFit="1" customWidth="1"/>
    <col min="2575" max="2576" width="12.5703125" style="5" customWidth="1"/>
    <col min="2577" max="2577" width="12.28515625" style="5" customWidth="1"/>
    <col min="2578" max="2594" width="11.7109375" style="5" bestFit="1" customWidth="1"/>
    <col min="2595" max="2597" width="13" style="5" bestFit="1" customWidth="1"/>
    <col min="2598" max="2816" width="9.140625" style="5"/>
    <col min="2817" max="2817" width="4.140625" style="5" bestFit="1" customWidth="1"/>
    <col min="2818" max="2818" width="3.5703125" style="5" customWidth="1"/>
    <col min="2819" max="2819" width="6.7109375" style="5" customWidth="1"/>
    <col min="2820" max="2820" width="46.140625" style="5" customWidth="1"/>
    <col min="2821" max="2821" width="0" style="5" hidden="1" customWidth="1"/>
    <col min="2822" max="2822" width="13.85546875" style="5" customWidth="1"/>
    <col min="2823" max="2825" width="13.140625" style="5" customWidth="1"/>
    <col min="2826" max="2826" width="12.5703125" style="5" customWidth="1"/>
    <col min="2827" max="2828" width="12.28515625" style="5" bestFit="1" customWidth="1"/>
    <col min="2829" max="2829" width="12.140625" style="5" customWidth="1"/>
    <col min="2830" max="2830" width="12.28515625" style="5" bestFit="1" customWidth="1"/>
    <col min="2831" max="2832" width="12.5703125" style="5" customWidth="1"/>
    <col min="2833" max="2833" width="12.28515625" style="5" customWidth="1"/>
    <col min="2834" max="2850" width="11.7109375" style="5" bestFit="1" customWidth="1"/>
    <col min="2851" max="2853" width="13" style="5" bestFit="1" customWidth="1"/>
    <col min="2854" max="3072" width="9.140625" style="5"/>
    <col min="3073" max="3073" width="4.140625" style="5" bestFit="1" customWidth="1"/>
    <col min="3074" max="3074" width="3.5703125" style="5" customWidth="1"/>
    <col min="3075" max="3075" width="6.7109375" style="5" customWidth="1"/>
    <col min="3076" max="3076" width="46.140625" style="5" customWidth="1"/>
    <col min="3077" max="3077" width="0" style="5" hidden="1" customWidth="1"/>
    <col min="3078" max="3078" width="13.85546875" style="5" customWidth="1"/>
    <col min="3079" max="3081" width="13.140625" style="5" customWidth="1"/>
    <col min="3082" max="3082" width="12.5703125" style="5" customWidth="1"/>
    <col min="3083" max="3084" width="12.28515625" style="5" bestFit="1" customWidth="1"/>
    <col min="3085" max="3085" width="12.140625" style="5" customWidth="1"/>
    <col min="3086" max="3086" width="12.28515625" style="5" bestFit="1" customWidth="1"/>
    <col min="3087" max="3088" width="12.5703125" style="5" customWidth="1"/>
    <col min="3089" max="3089" width="12.28515625" style="5" customWidth="1"/>
    <col min="3090" max="3106" width="11.7109375" style="5" bestFit="1" customWidth="1"/>
    <col min="3107" max="3109" width="13" style="5" bestFit="1" customWidth="1"/>
    <col min="3110" max="3328" width="9.140625" style="5"/>
    <col min="3329" max="3329" width="4.140625" style="5" bestFit="1" customWidth="1"/>
    <col min="3330" max="3330" width="3.5703125" style="5" customWidth="1"/>
    <col min="3331" max="3331" width="6.7109375" style="5" customWidth="1"/>
    <col min="3332" max="3332" width="46.140625" style="5" customWidth="1"/>
    <col min="3333" max="3333" width="0" style="5" hidden="1" customWidth="1"/>
    <col min="3334" max="3334" width="13.85546875" style="5" customWidth="1"/>
    <col min="3335" max="3337" width="13.140625" style="5" customWidth="1"/>
    <col min="3338" max="3338" width="12.5703125" style="5" customWidth="1"/>
    <col min="3339" max="3340" width="12.28515625" style="5" bestFit="1" customWidth="1"/>
    <col min="3341" max="3341" width="12.140625" style="5" customWidth="1"/>
    <col min="3342" max="3342" width="12.28515625" style="5" bestFit="1" customWidth="1"/>
    <col min="3343" max="3344" width="12.5703125" style="5" customWidth="1"/>
    <col min="3345" max="3345" width="12.28515625" style="5" customWidth="1"/>
    <col min="3346" max="3362" width="11.7109375" style="5" bestFit="1" customWidth="1"/>
    <col min="3363" max="3365" width="13" style="5" bestFit="1" customWidth="1"/>
    <col min="3366" max="3584" width="9.140625" style="5"/>
    <col min="3585" max="3585" width="4.140625" style="5" bestFit="1" customWidth="1"/>
    <col min="3586" max="3586" width="3.5703125" style="5" customWidth="1"/>
    <col min="3587" max="3587" width="6.7109375" style="5" customWidth="1"/>
    <col min="3588" max="3588" width="46.140625" style="5" customWidth="1"/>
    <col min="3589" max="3589" width="0" style="5" hidden="1" customWidth="1"/>
    <col min="3590" max="3590" width="13.85546875" style="5" customWidth="1"/>
    <col min="3591" max="3593" width="13.140625" style="5" customWidth="1"/>
    <col min="3594" max="3594" width="12.5703125" style="5" customWidth="1"/>
    <col min="3595" max="3596" width="12.28515625" style="5" bestFit="1" customWidth="1"/>
    <col min="3597" max="3597" width="12.140625" style="5" customWidth="1"/>
    <col min="3598" max="3598" width="12.28515625" style="5" bestFit="1" customWidth="1"/>
    <col min="3599" max="3600" width="12.5703125" style="5" customWidth="1"/>
    <col min="3601" max="3601" width="12.28515625" style="5" customWidth="1"/>
    <col min="3602" max="3618" width="11.7109375" style="5" bestFit="1" customWidth="1"/>
    <col min="3619" max="3621" width="13" style="5" bestFit="1" customWidth="1"/>
    <col min="3622" max="3840" width="9.140625" style="5"/>
    <col min="3841" max="3841" width="4.140625" style="5" bestFit="1" customWidth="1"/>
    <col min="3842" max="3842" width="3.5703125" style="5" customWidth="1"/>
    <col min="3843" max="3843" width="6.7109375" style="5" customWidth="1"/>
    <col min="3844" max="3844" width="46.140625" style="5" customWidth="1"/>
    <col min="3845" max="3845" width="0" style="5" hidden="1" customWidth="1"/>
    <col min="3846" max="3846" width="13.85546875" style="5" customWidth="1"/>
    <col min="3847" max="3849" width="13.140625" style="5" customWidth="1"/>
    <col min="3850" max="3850" width="12.5703125" style="5" customWidth="1"/>
    <col min="3851" max="3852" width="12.28515625" style="5" bestFit="1" customWidth="1"/>
    <col min="3853" max="3853" width="12.140625" style="5" customWidth="1"/>
    <col min="3854" max="3854" width="12.28515625" style="5" bestFit="1" customWidth="1"/>
    <col min="3855" max="3856" width="12.5703125" style="5" customWidth="1"/>
    <col min="3857" max="3857" width="12.28515625" style="5" customWidth="1"/>
    <col min="3858" max="3874" width="11.7109375" style="5" bestFit="1" customWidth="1"/>
    <col min="3875" max="3877" width="13" style="5" bestFit="1" customWidth="1"/>
    <col min="3878" max="4096" width="9.140625" style="5"/>
    <col min="4097" max="4097" width="4.140625" style="5" bestFit="1" customWidth="1"/>
    <col min="4098" max="4098" width="3.5703125" style="5" customWidth="1"/>
    <col min="4099" max="4099" width="6.7109375" style="5" customWidth="1"/>
    <col min="4100" max="4100" width="46.140625" style="5" customWidth="1"/>
    <col min="4101" max="4101" width="0" style="5" hidden="1" customWidth="1"/>
    <col min="4102" max="4102" width="13.85546875" style="5" customWidth="1"/>
    <col min="4103" max="4105" width="13.140625" style="5" customWidth="1"/>
    <col min="4106" max="4106" width="12.5703125" style="5" customWidth="1"/>
    <col min="4107" max="4108" width="12.28515625" style="5" bestFit="1" customWidth="1"/>
    <col min="4109" max="4109" width="12.140625" style="5" customWidth="1"/>
    <col min="4110" max="4110" width="12.28515625" style="5" bestFit="1" customWidth="1"/>
    <col min="4111" max="4112" width="12.5703125" style="5" customWidth="1"/>
    <col min="4113" max="4113" width="12.28515625" style="5" customWidth="1"/>
    <col min="4114" max="4130" width="11.7109375" style="5" bestFit="1" customWidth="1"/>
    <col min="4131" max="4133" width="13" style="5" bestFit="1" customWidth="1"/>
    <col min="4134" max="4352" width="9.140625" style="5"/>
    <col min="4353" max="4353" width="4.140625" style="5" bestFit="1" customWidth="1"/>
    <col min="4354" max="4354" width="3.5703125" style="5" customWidth="1"/>
    <col min="4355" max="4355" width="6.7109375" style="5" customWidth="1"/>
    <col min="4356" max="4356" width="46.140625" style="5" customWidth="1"/>
    <col min="4357" max="4357" width="0" style="5" hidden="1" customWidth="1"/>
    <col min="4358" max="4358" width="13.85546875" style="5" customWidth="1"/>
    <col min="4359" max="4361" width="13.140625" style="5" customWidth="1"/>
    <col min="4362" max="4362" width="12.5703125" style="5" customWidth="1"/>
    <col min="4363" max="4364" width="12.28515625" style="5" bestFit="1" customWidth="1"/>
    <col min="4365" max="4365" width="12.140625" style="5" customWidth="1"/>
    <col min="4366" max="4366" width="12.28515625" style="5" bestFit="1" customWidth="1"/>
    <col min="4367" max="4368" width="12.5703125" style="5" customWidth="1"/>
    <col min="4369" max="4369" width="12.28515625" style="5" customWidth="1"/>
    <col min="4370" max="4386" width="11.7109375" style="5" bestFit="1" customWidth="1"/>
    <col min="4387" max="4389" width="13" style="5" bestFit="1" customWidth="1"/>
    <col min="4390" max="4608" width="9.140625" style="5"/>
    <col min="4609" max="4609" width="4.140625" style="5" bestFit="1" customWidth="1"/>
    <col min="4610" max="4610" width="3.5703125" style="5" customWidth="1"/>
    <col min="4611" max="4611" width="6.7109375" style="5" customWidth="1"/>
    <col min="4612" max="4612" width="46.140625" style="5" customWidth="1"/>
    <col min="4613" max="4613" width="0" style="5" hidden="1" customWidth="1"/>
    <col min="4614" max="4614" width="13.85546875" style="5" customWidth="1"/>
    <col min="4615" max="4617" width="13.140625" style="5" customWidth="1"/>
    <col min="4618" max="4618" width="12.5703125" style="5" customWidth="1"/>
    <col min="4619" max="4620" width="12.28515625" style="5" bestFit="1" customWidth="1"/>
    <col min="4621" max="4621" width="12.140625" style="5" customWidth="1"/>
    <col min="4622" max="4622" width="12.28515625" style="5" bestFit="1" customWidth="1"/>
    <col min="4623" max="4624" width="12.5703125" style="5" customWidth="1"/>
    <col min="4625" max="4625" width="12.28515625" style="5" customWidth="1"/>
    <col min="4626" max="4642" width="11.7109375" style="5" bestFit="1" customWidth="1"/>
    <col min="4643" max="4645" width="13" style="5" bestFit="1" customWidth="1"/>
    <col min="4646" max="4864" width="9.140625" style="5"/>
    <col min="4865" max="4865" width="4.140625" style="5" bestFit="1" customWidth="1"/>
    <col min="4866" max="4866" width="3.5703125" style="5" customWidth="1"/>
    <col min="4867" max="4867" width="6.7109375" style="5" customWidth="1"/>
    <col min="4868" max="4868" width="46.140625" style="5" customWidth="1"/>
    <col min="4869" max="4869" width="0" style="5" hidden="1" customWidth="1"/>
    <col min="4870" max="4870" width="13.85546875" style="5" customWidth="1"/>
    <col min="4871" max="4873" width="13.140625" style="5" customWidth="1"/>
    <col min="4874" max="4874" width="12.5703125" style="5" customWidth="1"/>
    <col min="4875" max="4876" width="12.28515625" style="5" bestFit="1" customWidth="1"/>
    <col min="4877" max="4877" width="12.140625" style="5" customWidth="1"/>
    <col min="4878" max="4878" width="12.28515625" style="5" bestFit="1" customWidth="1"/>
    <col min="4879" max="4880" width="12.5703125" style="5" customWidth="1"/>
    <col min="4881" max="4881" width="12.28515625" style="5" customWidth="1"/>
    <col min="4882" max="4898" width="11.7109375" style="5" bestFit="1" customWidth="1"/>
    <col min="4899" max="4901" width="13" style="5" bestFit="1" customWidth="1"/>
    <col min="4902" max="5120" width="9.140625" style="5"/>
    <col min="5121" max="5121" width="4.140625" style="5" bestFit="1" customWidth="1"/>
    <col min="5122" max="5122" width="3.5703125" style="5" customWidth="1"/>
    <col min="5123" max="5123" width="6.7109375" style="5" customWidth="1"/>
    <col min="5124" max="5124" width="46.140625" style="5" customWidth="1"/>
    <col min="5125" max="5125" width="0" style="5" hidden="1" customWidth="1"/>
    <col min="5126" max="5126" width="13.85546875" style="5" customWidth="1"/>
    <col min="5127" max="5129" width="13.140625" style="5" customWidth="1"/>
    <col min="5130" max="5130" width="12.5703125" style="5" customWidth="1"/>
    <col min="5131" max="5132" width="12.28515625" style="5" bestFit="1" customWidth="1"/>
    <col min="5133" max="5133" width="12.140625" style="5" customWidth="1"/>
    <col min="5134" max="5134" width="12.28515625" style="5" bestFit="1" customWidth="1"/>
    <col min="5135" max="5136" width="12.5703125" style="5" customWidth="1"/>
    <col min="5137" max="5137" width="12.28515625" style="5" customWidth="1"/>
    <col min="5138" max="5154" width="11.7109375" style="5" bestFit="1" customWidth="1"/>
    <col min="5155" max="5157" width="13" style="5" bestFit="1" customWidth="1"/>
    <col min="5158" max="5376" width="9.140625" style="5"/>
    <col min="5377" max="5377" width="4.140625" style="5" bestFit="1" customWidth="1"/>
    <col min="5378" max="5378" width="3.5703125" style="5" customWidth="1"/>
    <col min="5379" max="5379" width="6.7109375" style="5" customWidth="1"/>
    <col min="5380" max="5380" width="46.140625" style="5" customWidth="1"/>
    <col min="5381" max="5381" width="0" style="5" hidden="1" customWidth="1"/>
    <col min="5382" max="5382" width="13.85546875" style="5" customWidth="1"/>
    <col min="5383" max="5385" width="13.140625" style="5" customWidth="1"/>
    <col min="5386" max="5386" width="12.5703125" style="5" customWidth="1"/>
    <col min="5387" max="5388" width="12.28515625" style="5" bestFit="1" customWidth="1"/>
    <col min="5389" max="5389" width="12.140625" style="5" customWidth="1"/>
    <col min="5390" max="5390" width="12.28515625" style="5" bestFit="1" customWidth="1"/>
    <col min="5391" max="5392" width="12.5703125" style="5" customWidth="1"/>
    <col min="5393" max="5393" width="12.28515625" style="5" customWidth="1"/>
    <col min="5394" max="5410" width="11.7109375" style="5" bestFit="1" customWidth="1"/>
    <col min="5411" max="5413" width="13" style="5" bestFit="1" customWidth="1"/>
    <col min="5414" max="5632" width="9.140625" style="5"/>
    <col min="5633" max="5633" width="4.140625" style="5" bestFit="1" customWidth="1"/>
    <col min="5634" max="5634" width="3.5703125" style="5" customWidth="1"/>
    <col min="5635" max="5635" width="6.7109375" style="5" customWidth="1"/>
    <col min="5636" max="5636" width="46.140625" style="5" customWidth="1"/>
    <col min="5637" max="5637" width="0" style="5" hidden="1" customWidth="1"/>
    <col min="5638" max="5638" width="13.85546875" style="5" customWidth="1"/>
    <col min="5639" max="5641" width="13.140625" style="5" customWidth="1"/>
    <col min="5642" max="5642" width="12.5703125" style="5" customWidth="1"/>
    <col min="5643" max="5644" width="12.28515625" style="5" bestFit="1" customWidth="1"/>
    <col min="5645" max="5645" width="12.140625" style="5" customWidth="1"/>
    <col min="5646" max="5646" width="12.28515625" style="5" bestFit="1" customWidth="1"/>
    <col min="5647" max="5648" width="12.5703125" style="5" customWidth="1"/>
    <col min="5649" max="5649" width="12.28515625" style="5" customWidth="1"/>
    <col min="5650" max="5666" width="11.7109375" style="5" bestFit="1" customWidth="1"/>
    <col min="5667" max="5669" width="13" style="5" bestFit="1" customWidth="1"/>
    <col min="5670" max="5888" width="9.140625" style="5"/>
    <col min="5889" max="5889" width="4.140625" style="5" bestFit="1" customWidth="1"/>
    <col min="5890" max="5890" width="3.5703125" style="5" customWidth="1"/>
    <col min="5891" max="5891" width="6.7109375" style="5" customWidth="1"/>
    <col min="5892" max="5892" width="46.140625" style="5" customWidth="1"/>
    <col min="5893" max="5893" width="0" style="5" hidden="1" customWidth="1"/>
    <col min="5894" max="5894" width="13.85546875" style="5" customWidth="1"/>
    <col min="5895" max="5897" width="13.140625" style="5" customWidth="1"/>
    <col min="5898" max="5898" width="12.5703125" style="5" customWidth="1"/>
    <col min="5899" max="5900" width="12.28515625" style="5" bestFit="1" customWidth="1"/>
    <col min="5901" max="5901" width="12.140625" style="5" customWidth="1"/>
    <col min="5902" max="5902" width="12.28515625" style="5" bestFit="1" customWidth="1"/>
    <col min="5903" max="5904" width="12.5703125" style="5" customWidth="1"/>
    <col min="5905" max="5905" width="12.28515625" style="5" customWidth="1"/>
    <col min="5906" max="5922" width="11.7109375" style="5" bestFit="1" customWidth="1"/>
    <col min="5923" max="5925" width="13" style="5" bestFit="1" customWidth="1"/>
    <col min="5926" max="6144" width="9.140625" style="5"/>
    <col min="6145" max="6145" width="4.140625" style="5" bestFit="1" customWidth="1"/>
    <col min="6146" max="6146" width="3.5703125" style="5" customWidth="1"/>
    <col min="6147" max="6147" width="6.7109375" style="5" customWidth="1"/>
    <col min="6148" max="6148" width="46.140625" style="5" customWidth="1"/>
    <col min="6149" max="6149" width="0" style="5" hidden="1" customWidth="1"/>
    <col min="6150" max="6150" width="13.85546875" style="5" customWidth="1"/>
    <col min="6151" max="6153" width="13.140625" style="5" customWidth="1"/>
    <col min="6154" max="6154" width="12.5703125" style="5" customWidth="1"/>
    <col min="6155" max="6156" width="12.28515625" style="5" bestFit="1" customWidth="1"/>
    <col min="6157" max="6157" width="12.140625" style="5" customWidth="1"/>
    <col min="6158" max="6158" width="12.28515625" style="5" bestFit="1" customWidth="1"/>
    <col min="6159" max="6160" width="12.5703125" style="5" customWidth="1"/>
    <col min="6161" max="6161" width="12.28515625" style="5" customWidth="1"/>
    <col min="6162" max="6178" width="11.7109375" style="5" bestFit="1" customWidth="1"/>
    <col min="6179" max="6181" width="13" style="5" bestFit="1" customWidth="1"/>
    <col min="6182" max="6400" width="9.140625" style="5"/>
    <col min="6401" max="6401" width="4.140625" style="5" bestFit="1" customWidth="1"/>
    <col min="6402" max="6402" width="3.5703125" style="5" customWidth="1"/>
    <col min="6403" max="6403" width="6.7109375" style="5" customWidth="1"/>
    <col min="6404" max="6404" width="46.140625" style="5" customWidth="1"/>
    <col min="6405" max="6405" width="0" style="5" hidden="1" customWidth="1"/>
    <col min="6406" max="6406" width="13.85546875" style="5" customWidth="1"/>
    <col min="6407" max="6409" width="13.140625" style="5" customWidth="1"/>
    <col min="6410" max="6410" width="12.5703125" style="5" customWidth="1"/>
    <col min="6411" max="6412" width="12.28515625" style="5" bestFit="1" customWidth="1"/>
    <col min="6413" max="6413" width="12.140625" style="5" customWidth="1"/>
    <col min="6414" max="6414" width="12.28515625" style="5" bestFit="1" customWidth="1"/>
    <col min="6415" max="6416" width="12.5703125" style="5" customWidth="1"/>
    <col min="6417" max="6417" width="12.28515625" style="5" customWidth="1"/>
    <col min="6418" max="6434" width="11.7109375" style="5" bestFit="1" customWidth="1"/>
    <col min="6435" max="6437" width="13" style="5" bestFit="1" customWidth="1"/>
    <col min="6438" max="6656" width="9.140625" style="5"/>
    <col min="6657" max="6657" width="4.140625" style="5" bestFit="1" customWidth="1"/>
    <col min="6658" max="6658" width="3.5703125" style="5" customWidth="1"/>
    <col min="6659" max="6659" width="6.7109375" style="5" customWidth="1"/>
    <col min="6660" max="6660" width="46.140625" style="5" customWidth="1"/>
    <col min="6661" max="6661" width="0" style="5" hidden="1" customWidth="1"/>
    <col min="6662" max="6662" width="13.85546875" style="5" customWidth="1"/>
    <col min="6663" max="6665" width="13.140625" style="5" customWidth="1"/>
    <col min="6666" max="6666" width="12.5703125" style="5" customWidth="1"/>
    <col min="6667" max="6668" width="12.28515625" style="5" bestFit="1" customWidth="1"/>
    <col min="6669" max="6669" width="12.140625" style="5" customWidth="1"/>
    <col min="6670" max="6670" width="12.28515625" style="5" bestFit="1" customWidth="1"/>
    <col min="6671" max="6672" width="12.5703125" style="5" customWidth="1"/>
    <col min="6673" max="6673" width="12.28515625" style="5" customWidth="1"/>
    <col min="6674" max="6690" width="11.7109375" style="5" bestFit="1" customWidth="1"/>
    <col min="6691" max="6693" width="13" style="5" bestFit="1" customWidth="1"/>
    <col min="6694" max="6912" width="9.140625" style="5"/>
    <col min="6913" max="6913" width="4.140625" style="5" bestFit="1" customWidth="1"/>
    <col min="6914" max="6914" width="3.5703125" style="5" customWidth="1"/>
    <col min="6915" max="6915" width="6.7109375" style="5" customWidth="1"/>
    <col min="6916" max="6916" width="46.140625" style="5" customWidth="1"/>
    <col min="6917" max="6917" width="0" style="5" hidden="1" customWidth="1"/>
    <col min="6918" max="6918" width="13.85546875" style="5" customWidth="1"/>
    <col min="6919" max="6921" width="13.140625" style="5" customWidth="1"/>
    <col min="6922" max="6922" width="12.5703125" style="5" customWidth="1"/>
    <col min="6923" max="6924" width="12.28515625" style="5" bestFit="1" customWidth="1"/>
    <col min="6925" max="6925" width="12.140625" style="5" customWidth="1"/>
    <col min="6926" max="6926" width="12.28515625" style="5" bestFit="1" customWidth="1"/>
    <col min="6927" max="6928" width="12.5703125" style="5" customWidth="1"/>
    <col min="6929" max="6929" width="12.28515625" style="5" customWidth="1"/>
    <col min="6930" max="6946" width="11.7109375" style="5" bestFit="1" customWidth="1"/>
    <col min="6947" max="6949" width="13" style="5" bestFit="1" customWidth="1"/>
    <col min="6950" max="7168" width="9.140625" style="5"/>
    <col min="7169" max="7169" width="4.140625" style="5" bestFit="1" customWidth="1"/>
    <col min="7170" max="7170" width="3.5703125" style="5" customWidth="1"/>
    <col min="7171" max="7171" width="6.7109375" style="5" customWidth="1"/>
    <col min="7172" max="7172" width="46.140625" style="5" customWidth="1"/>
    <col min="7173" max="7173" width="0" style="5" hidden="1" customWidth="1"/>
    <col min="7174" max="7174" width="13.85546875" style="5" customWidth="1"/>
    <col min="7175" max="7177" width="13.140625" style="5" customWidth="1"/>
    <col min="7178" max="7178" width="12.5703125" style="5" customWidth="1"/>
    <col min="7179" max="7180" width="12.28515625" style="5" bestFit="1" customWidth="1"/>
    <col min="7181" max="7181" width="12.140625" style="5" customWidth="1"/>
    <col min="7182" max="7182" width="12.28515625" style="5" bestFit="1" customWidth="1"/>
    <col min="7183" max="7184" width="12.5703125" style="5" customWidth="1"/>
    <col min="7185" max="7185" width="12.28515625" style="5" customWidth="1"/>
    <col min="7186" max="7202" width="11.7109375" style="5" bestFit="1" customWidth="1"/>
    <col min="7203" max="7205" width="13" style="5" bestFit="1" customWidth="1"/>
    <col min="7206" max="7424" width="9.140625" style="5"/>
    <col min="7425" max="7425" width="4.140625" style="5" bestFit="1" customWidth="1"/>
    <col min="7426" max="7426" width="3.5703125" style="5" customWidth="1"/>
    <col min="7427" max="7427" width="6.7109375" style="5" customWidth="1"/>
    <col min="7428" max="7428" width="46.140625" style="5" customWidth="1"/>
    <col min="7429" max="7429" width="0" style="5" hidden="1" customWidth="1"/>
    <col min="7430" max="7430" width="13.85546875" style="5" customWidth="1"/>
    <col min="7431" max="7433" width="13.140625" style="5" customWidth="1"/>
    <col min="7434" max="7434" width="12.5703125" style="5" customWidth="1"/>
    <col min="7435" max="7436" width="12.28515625" style="5" bestFit="1" customWidth="1"/>
    <col min="7437" max="7437" width="12.140625" style="5" customWidth="1"/>
    <col min="7438" max="7438" width="12.28515625" style="5" bestFit="1" customWidth="1"/>
    <col min="7439" max="7440" width="12.5703125" style="5" customWidth="1"/>
    <col min="7441" max="7441" width="12.28515625" style="5" customWidth="1"/>
    <col min="7442" max="7458" width="11.7109375" style="5" bestFit="1" customWidth="1"/>
    <col min="7459" max="7461" width="13" style="5" bestFit="1" customWidth="1"/>
    <col min="7462" max="7680" width="9.140625" style="5"/>
    <col min="7681" max="7681" width="4.140625" style="5" bestFit="1" customWidth="1"/>
    <col min="7682" max="7682" width="3.5703125" style="5" customWidth="1"/>
    <col min="7683" max="7683" width="6.7109375" style="5" customWidth="1"/>
    <col min="7684" max="7684" width="46.140625" style="5" customWidth="1"/>
    <col min="7685" max="7685" width="0" style="5" hidden="1" customWidth="1"/>
    <col min="7686" max="7686" width="13.85546875" style="5" customWidth="1"/>
    <col min="7687" max="7689" width="13.140625" style="5" customWidth="1"/>
    <col min="7690" max="7690" width="12.5703125" style="5" customWidth="1"/>
    <col min="7691" max="7692" width="12.28515625" style="5" bestFit="1" customWidth="1"/>
    <col min="7693" max="7693" width="12.140625" style="5" customWidth="1"/>
    <col min="7694" max="7694" width="12.28515625" style="5" bestFit="1" customWidth="1"/>
    <col min="7695" max="7696" width="12.5703125" style="5" customWidth="1"/>
    <col min="7697" max="7697" width="12.28515625" style="5" customWidth="1"/>
    <col min="7698" max="7714" width="11.7109375" style="5" bestFit="1" customWidth="1"/>
    <col min="7715" max="7717" width="13" style="5" bestFit="1" customWidth="1"/>
    <col min="7718" max="7936" width="9.140625" style="5"/>
    <col min="7937" max="7937" width="4.140625" style="5" bestFit="1" customWidth="1"/>
    <col min="7938" max="7938" width="3.5703125" style="5" customWidth="1"/>
    <col min="7939" max="7939" width="6.7109375" style="5" customWidth="1"/>
    <col min="7940" max="7940" width="46.140625" style="5" customWidth="1"/>
    <col min="7941" max="7941" width="0" style="5" hidden="1" customWidth="1"/>
    <col min="7942" max="7942" width="13.85546875" style="5" customWidth="1"/>
    <col min="7943" max="7945" width="13.140625" style="5" customWidth="1"/>
    <col min="7946" max="7946" width="12.5703125" style="5" customWidth="1"/>
    <col min="7947" max="7948" width="12.28515625" style="5" bestFit="1" customWidth="1"/>
    <col min="7949" max="7949" width="12.140625" style="5" customWidth="1"/>
    <col min="7950" max="7950" width="12.28515625" style="5" bestFit="1" customWidth="1"/>
    <col min="7951" max="7952" width="12.5703125" style="5" customWidth="1"/>
    <col min="7953" max="7953" width="12.28515625" style="5" customWidth="1"/>
    <col min="7954" max="7970" width="11.7109375" style="5" bestFit="1" customWidth="1"/>
    <col min="7971" max="7973" width="13" style="5" bestFit="1" customWidth="1"/>
    <col min="7974" max="8192" width="9.140625" style="5"/>
    <col min="8193" max="8193" width="4.140625" style="5" bestFit="1" customWidth="1"/>
    <col min="8194" max="8194" width="3.5703125" style="5" customWidth="1"/>
    <col min="8195" max="8195" width="6.7109375" style="5" customWidth="1"/>
    <col min="8196" max="8196" width="46.140625" style="5" customWidth="1"/>
    <col min="8197" max="8197" width="0" style="5" hidden="1" customWidth="1"/>
    <col min="8198" max="8198" width="13.85546875" style="5" customWidth="1"/>
    <col min="8199" max="8201" width="13.140625" style="5" customWidth="1"/>
    <col min="8202" max="8202" width="12.5703125" style="5" customWidth="1"/>
    <col min="8203" max="8204" width="12.28515625" style="5" bestFit="1" customWidth="1"/>
    <col min="8205" max="8205" width="12.140625" style="5" customWidth="1"/>
    <col min="8206" max="8206" width="12.28515625" style="5" bestFit="1" customWidth="1"/>
    <col min="8207" max="8208" width="12.5703125" style="5" customWidth="1"/>
    <col min="8209" max="8209" width="12.28515625" style="5" customWidth="1"/>
    <col min="8210" max="8226" width="11.7109375" style="5" bestFit="1" customWidth="1"/>
    <col min="8227" max="8229" width="13" style="5" bestFit="1" customWidth="1"/>
    <col min="8230" max="8448" width="9.140625" style="5"/>
    <col min="8449" max="8449" width="4.140625" style="5" bestFit="1" customWidth="1"/>
    <col min="8450" max="8450" width="3.5703125" style="5" customWidth="1"/>
    <col min="8451" max="8451" width="6.7109375" style="5" customWidth="1"/>
    <col min="8452" max="8452" width="46.140625" style="5" customWidth="1"/>
    <col min="8453" max="8453" width="0" style="5" hidden="1" customWidth="1"/>
    <col min="8454" max="8454" width="13.85546875" style="5" customWidth="1"/>
    <col min="8455" max="8457" width="13.140625" style="5" customWidth="1"/>
    <col min="8458" max="8458" width="12.5703125" style="5" customWidth="1"/>
    <col min="8459" max="8460" width="12.28515625" style="5" bestFit="1" customWidth="1"/>
    <col min="8461" max="8461" width="12.140625" style="5" customWidth="1"/>
    <col min="8462" max="8462" width="12.28515625" style="5" bestFit="1" customWidth="1"/>
    <col min="8463" max="8464" width="12.5703125" style="5" customWidth="1"/>
    <col min="8465" max="8465" width="12.28515625" style="5" customWidth="1"/>
    <col min="8466" max="8482" width="11.7109375" style="5" bestFit="1" customWidth="1"/>
    <col min="8483" max="8485" width="13" style="5" bestFit="1" customWidth="1"/>
    <col min="8486" max="8704" width="9.140625" style="5"/>
    <col min="8705" max="8705" width="4.140625" style="5" bestFit="1" customWidth="1"/>
    <col min="8706" max="8706" width="3.5703125" style="5" customWidth="1"/>
    <col min="8707" max="8707" width="6.7109375" style="5" customWidth="1"/>
    <col min="8708" max="8708" width="46.140625" style="5" customWidth="1"/>
    <col min="8709" max="8709" width="0" style="5" hidden="1" customWidth="1"/>
    <col min="8710" max="8710" width="13.85546875" style="5" customWidth="1"/>
    <col min="8711" max="8713" width="13.140625" style="5" customWidth="1"/>
    <col min="8714" max="8714" width="12.5703125" style="5" customWidth="1"/>
    <col min="8715" max="8716" width="12.28515625" style="5" bestFit="1" customWidth="1"/>
    <col min="8717" max="8717" width="12.140625" style="5" customWidth="1"/>
    <col min="8718" max="8718" width="12.28515625" style="5" bestFit="1" customWidth="1"/>
    <col min="8719" max="8720" width="12.5703125" style="5" customWidth="1"/>
    <col min="8721" max="8721" width="12.28515625" style="5" customWidth="1"/>
    <col min="8722" max="8738" width="11.7109375" style="5" bestFit="1" customWidth="1"/>
    <col min="8739" max="8741" width="13" style="5" bestFit="1" customWidth="1"/>
    <col min="8742" max="8960" width="9.140625" style="5"/>
    <col min="8961" max="8961" width="4.140625" style="5" bestFit="1" customWidth="1"/>
    <col min="8962" max="8962" width="3.5703125" style="5" customWidth="1"/>
    <col min="8963" max="8963" width="6.7109375" style="5" customWidth="1"/>
    <col min="8964" max="8964" width="46.140625" style="5" customWidth="1"/>
    <col min="8965" max="8965" width="0" style="5" hidden="1" customWidth="1"/>
    <col min="8966" max="8966" width="13.85546875" style="5" customWidth="1"/>
    <col min="8967" max="8969" width="13.140625" style="5" customWidth="1"/>
    <col min="8970" max="8970" width="12.5703125" style="5" customWidth="1"/>
    <col min="8971" max="8972" width="12.28515625" style="5" bestFit="1" customWidth="1"/>
    <col min="8973" max="8973" width="12.140625" style="5" customWidth="1"/>
    <col min="8974" max="8974" width="12.28515625" style="5" bestFit="1" customWidth="1"/>
    <col min="8975" max="8976" width="12.5703125" style="5" customWidth="1"/>
    <col min="8977" max="8977" width="12.28515625" style="5" customWidth="1"/>
    <col min="8978" max="8994" width="11.7109375" style="5" bestFit="1" customWidth="1"/>
    <col min="8995" max="8997" width="13" style="5" bestFit="1" customWidth="1"/>
    <col min="8998" max="9216" width="9.140625" style="5"/>
    <col min="9217" max="9217" width="4.140625" style="5" bestFit="1" customWidth="1"/>
    <col min="9218" max="9218" width="3.5703125" style="5" customWidth="1"/>
    <col min="9219" max="9219" width="6.7109375" style="5" customWidth="1"/>
    <col min="9220" max="9220" width="46.140625" style="5" customWidth="1"/>
    <col min="9221" max="9221" width="0" style="5" hidden="1" customWidth="1"/>
    <col min="9222" max="9222" width="13.85546875" style="5" customWidth="1"/>
    <col min="9223" max="9225" width="13.140625" style="5" customWidth="1"/>
    <col min="9226" max="9226" width="12.5703125" style="5" customWidth="1"/>
    <col min="9227" max="9228" width="12.28515625" style="5" bestFit="1" customWidth="1"/>
    <col min="9229" max="9229" width="12.140625" style="5" customWidth="1"/>
    <col min="9230" max="9230" width="12.28515625" style="5" bestFit="1" customWidth="1"/>
    <col min="9231" max="9232" width="12.5703125" style="5" customWidth="1"/>
    <col min="9233" max="9233" width="12.28515625" style="5" customWidth="1"/>
    <col min="9234" max="9250" width="11.7109375" style="5" bestFit="1" customWidth="1"/>
    <col min="9251" max="9253" width="13" style="5" bestFit="1" customWidth="1"/>
    <col min="9254" max="9472" width="9.140625" style="5"/>
    <col min="9473" max="9473" width="4.140625" style="5" bestFit="1" customWidth="1"/>
    <col min="9474" max="9474" width="3.5703125" style="5" customWidth="1"/>
    <col min="9475" max="9475" width="6.7109375" style="5" customWidth="1"/>
    <col min="9476" max="9476" width="46.140625" style="5" customWidth="1"/>
    <col min="9477" max="9477" width="0" style="5" hidden="1" customWidth="1"/>
    <col min="9478" max="9478" width="13.85546875" style="5" customWidth="1"/>
    <col min="9479" max="9481" width="13.140625" style="5" customWidth="1"/>
    <col min="9482" max="9482" width="12.5703125" style="5" customWidth="1"/>
    <col min="9483" max="9484" width="12.28515625" style="5" bestFit="1" customWidth="1"/>
    <col min="9485" max="9485" width="12.140625" style="5" customWidth="1"/>
    <col min="9486" max="9486" width="12.28515625" style="5" bestFit="1" customWidth="1"/>
    <col min="9487" max="9488" width="12.5703125" style="5" customWidth="1"/>
    <col min="9489" max="9489" width="12.28515625" style="5" customWidth="1"/>
    <col min="9490" max="9506" width="11.7109375" style="5" bestFit="1" customWidth="1"/>
    <col min="9507" max="9509" width="13" style="5" bestFit="1" customWidth="1"/>
    <col min="9510" max="9728" width="9.140625" style="5"/>
    <col min="9729" max="9729" width="4.140625" style="5" bestFit="1" customWidth="1"/>
    <col min="9730" max="9730" width="3.5703125" style="5" customWidth="1"/>
    <col min="9731" max="9731" width="6.7109375" style="5" customWidth="1"/>
    <col min="9732" max="9732" width="46.140625" style="5" customWidth="1"/>
    <col min="9733" max="9733" width="0" style="5" hidden="1" customWidth="1"/>
    <col min="9734" max="9734" width="13.85546875" style="5" customWidth="1"/>
    <col min="9735" max="9737" width="13.140625" style="5" customWidth="1"/>
    <col min="9738" max="9738" width="12.5703125" style="5" customWidth="1"/>
    <col min="9739" max="9740" width="12.28515625" style="5" bestFit="1" customWidth="1"/>
    <col min="9741" max="9741" width="12.140625" style="5" customWidth="1"/>
    <col min="9742" max="9742" width="12.28515625" style="5" bestFit="1" customWidth="1"/>
    <col min="9743" max="9744" width="12.5703125" style="5" customWidth="1"/>
    <col min="9745" max="9745" width="12.28515625" style="5" customWidth="1"/>
    <col min="9746" max="9762" width="11.7109375" style="5" bestFit="1" customWidth="1"/>
    <col min="9763" max="9765" width="13" style="5" bestFit="1" customWidth="1"/>
    <col min="9766" max="9984" width="9.140625" style="5"/>
    <col min="9985" max="9985" width="4.140625" style="5" bestFit="1" customWidth="1"/>
    <col min="9986" max="9986" width="3.5703125" style="5" customWidth="1"/>
    <col min="9987" max="9987" width="6.7109375" style="5" customWidth="1"/>
    <col min="9988" max="9988" width="46.140625" style="5" customWidth="1"/>
    <col min="9989" max="9989" width="0" style="5" hidden="1" customWidth="1"/>
    <col min="9990" max="9990" width="13.85546875" style="5" customWidth="1"/>
    <col min="9991" max="9993" width="13.140625" style="5" customWidth="1"/>
    <col min="9994" max="9994" width="12.5703125" style="5" customWidth="1"/>
    <col min="9995" max="9996" width="12.28515625" style="5" bestFit="1" customWidth="1"/>
    <col min="9997" max="9997" width="12.140625" style="5" customWidth="1"/>
    <col min="9998" max="9998" width="12.28515625" style="5" bestFit="1" customWidth="1"/>
    <col min="9999" max="10000" width="12.5703125" style="5" customWidth="1"/>
    <col min="10001" max="10001" width="12.28515625" style="5" customWidth="1"/>
    <col min="10002" max="10018" width="11.7109375" style="5" bestFit="1" customWidth="1"/>
    <col min="10019" max="10021" width="13" style="5" bestFit="1" customWidth="1"/>
    <col min="10022" max="10240" width="9.140625" style="5"/>
    <col min="10241" max="10241" width="4.140625" style="5" bestFit="1" customWidth="1"/>
    <col min="10242" max="10242" width="3.5703125" style="5" customWidth="1"/>
    <col min="10243" max="10243" width="6.7109375" style="5" customWidth="1"/>
    <col min="10244" max="10244" width="46.140625" style="5" customWidth="1"/>
    <col min="10245" max="10245" width="0" style="5" hidden="1" customWidth="1"/>
    <col min="10246" max="10246" width="13.85546875" style="5" customWidth="1"/>
    <col min="10247" max="10249" width="13.140625" style="5" customWidth="1"/>
    <col min="10250" max="10250" width="12.5703125" style="5" customWidth="1"/>
    <col min="10251" max="10252" width="12.28515625" style="5" bestFit="1" customWidth="1"/>
    <col min="10253" max="10253" width="12.140625" style="5" customWidth="1"/>
    <col min="10254" max="10254" width="12.28515625" style="5" bestFit="1" customWidth="1"/>
    <col min="10255" max="10256" width="12.5703125" style="5" customWidth="1"/>
    <col min="10257" max="10257" width="12.28515625" style="5" customWidth="1"/>
    <col min="10258" max="10274" width="11.7109375" style="5" bestFit="1" customWidth="1"/>
    <col min="10275" max="10277" width="13" style="5" bestFit="1" customWidth="1"/>
    <col min="10278" max="10496" width="9.140625" style="5"/>
    <col min="10497" max="10497" width="4.140625" style="5" bestFit="1" customWidth="1"/>
    <col min="10498" max="10498" width="3.5703125" style="5" customWidth="1"/>
    <col min="10499" max="10499" width="6.7109375" style="5" customWidth="1"/>
    <col min="10500" max="10500" width="46.140625" style="5" customWidth="1"/>
    <col min="10501" max="10501" width="0" style="5" hidden="1" customWidth="1"/>
    <col min="10502" max="10502" width="13.85546875" style="5" customWidth="1"/>
    <col min="10503" max="10505" width="13.140625" style="5" customWidth="1"/>
    <col min="10506" max="10506" width="12.5703125" style="5" customWidth="1"/>
    <col min="10507" max="10508" width="12.28515625" style="5" bestFit="1" customWidth="1"/>
    <col min="10509" max="10509" width="12.140625" style="5" customWidth="1"/>
    <col min="10510" max="10510" width="12.28515625" style="5" bestFit="1" customWidth="1"/>
    <col min="10511" max="10512" width="12.5703125" style="5" customWidth="1"/>
    <col min="10513" max="10513" width="12.28515625" style="5" customWidth="1"/>
    <col min="10514" max="10530" width="11.7109375" style="5" bestFit="1" customWidth="1"/>
    <col min="10531" max="10533" width="13" style="5" bestFit="1" customWidth="1"/>
    <col min="10534" max="10752" width="9.140625" style="5"/>
    <col min="10753" max="10753" width="4.140625" style="5" bestFit="1" customWidth="1"/>
    <col min="10754" max="10754" width="3.5703125" style="5" customWidth="1"/>
    <col min="10755" max="10755" width="6.7109375" style="5" customWidth="1"/>
    <col min="10756" max="10756" width="46.140625" style="5" customWidth="1"/>
    <col min="10757" max="10757" width="0" style="5" hidden="1" customWidth="1"/>
    <col min="10758" max="10758" width="13.85546875" style="5" customWidth="1"/>
    <col min="10759" max="10761" width="13.140625" style="5" customWidth="1"/>
    <col min="10762" max="10762" width="12.5703125" style="5" customWidth="1"/>
    <col min="10763" max="10764" width="12.28515625" style="5" bestFit="1" customWidth="1"/>
    <col min="10765" max="10765" width="12.140625" style="5" customWidth="1"/>
    <col min="10766" max="10766" width="12.28515625" style="5" bestFit="1" customWidth="1"/>
    <col min="10767" max="10768" width="12.5703125" style="5" customWidth="1"/>
    <col min="10769" max="10769" width="12.28515625" style="5" customWidth="1"/>
    <col min="10770" max="10786" width="11.7109375" style="5" bestFit="1" customWidth="1"/>
    <col min="10787" max="10789" width="13" style="5" bestFit="1" customWidth="1"/>
    <col min="10790" max="11008" width="9.140625" style="5"/>
    <col min="11009" max="11009" width="4.140625" style="5" bestFit="1" customWidth="1"/>
    <col min="11010" max="11010" width="3.5703125" style="5" customWidth="1"/>
    <col min="11011" max="11011" width="6.7109375" style="5" customWidth="1"/>
    <col min="11012" max="11012" width="46.140625" style="5" customWidth="1"/>
    <col min="11013" max="11013" width="0" style="5" hidden="1" customWidth="1"/>
    <col min="11014" max="11014" width="13.85546875" style="5" customWidth="1"/>
    <col min="11015" max="11017" width="13.140625" style="5" customWidth="1"/>
    <col min="11018" max="11018" width="12.5703125" style="5" customWidth="1"/>
    <col min="11019" max="11020" width="12.28515625" style="5" bestFit="1" customWidth="1"/>
    <col min="11021" max="11021" width="12.140625" style="5" customWidth="1"/>
    <col min="11022" max="11022" width="12.28515625" style="5" bestFit="1" customWidth="1"/>
    <col min="11023" max="11024" width="12.5703125" style="5" customWidth="1"/>
    <col min="11025" max="11025" width="12.28515625" style="5" customWidth="1"/>
    <col min="11026" max="11042" width="11.7109375" style="5" bestFit="1" customWidth="1"/>
    <col min="11043" max="11045" width="13" style="5" bestFit="1" customWidth="1"/>
    <col min="11046" max="11264" width="9.140625" style="5"/>
    <col min="11265" max="11265" width="4.140625" style="5" bestFit="1" customWidth="1"/>
    <col min="11266" max="11266" width="3.5703125" style="5" customWidth="1"/>
    <col min="11267" max="11267" width="6.7109375" style="5" customWidth="1"/>
    <col min="11268" max="11268" width="46.140625" style="5" customWidth="1"/>
    <col min="11269" max="11269" width="0" style="5" hidden="1" customWidth="1"/>
    <col min="11270" max="11270" width="13.85546875" style="5" customWidth="1"/>
    <col min="11271" max="11273" width="13.140625" style="5" customWidth="1"/>
    <col min="11274" max="11274" width="12.5703125" style="5" customWidth="1"/>
    <col min="11275" max="11276" width="12.28515625" style="5" bestFit="1" customWidth="1"/>
    <col min="11277" max="11277" width="12.140625" style="5" customWidth="1"/>
    <col min="11278" max="11278" width="12.28515625" style="5" bestFit="1" customWidth="1"/>
    <col min="11279" max="11280" width="12.5703125" style="5" customWidth="1"/>
    <col min="11281" max="11281" width="12.28515625" style="5" customWidth="1"/>
    <col min="11282" max="11298" width="11.7109375" style="5" bestFit="1" customWidth="1"/>
    <col min="11299" max="11301" width="13" style="5" bestFit="1" customWidth="1"/>
    <col min="11302" max="11520" width="9.140625" style="5"/>
    <col min="11521" max="11521" width="4.140625" style="5" bestFit="1" customWidth="1"/>
    <col min="11522" max="11522" width="3.5703125" style="5" customWidth="1"/>
    <col min="11523" max="11523" width="6.7109375" style="5" customWidth="1"/>
    <col min="11524" max="11524" width="46.140625" style="5" customWidth="1"/>
    <col min="11525" max="11525" width="0" style="5" hidden="1" customWidth="1"/>
    <col min="11526" max="11526" width="13.85546875" style="5" customWidth="1"/>
    <col min="11527" max="11529" width="13.140625" style="5" customWidth="1"/>
    <col min="11530" max="11530" width="12.5703125" style="5" customWidth="1"/>
    <col min="11531" max="11532" width="12.28515625" style="5" bestFit="1" customWidth="1"/>
    <col min="11533" max="11533" width="12.140625" style="5" customWidth="1"/>
    <col min="11534" max="11534" width="12.28515625" style="5" bestFit="1" customWidth="1"/>
    <col min="11535" max="11536" width="12.5703125" style="5" customWidth="1"/>
    <col min="11537" max="11537" width="12.28515625" style="5" customWidth="1"/>
    <col min="11538" max="11554" width="11.7109375" style="5" bestFit="1" customWidth="1"/>
    <col min="11555" max="11557" width="13" style="5" bestFit="1" customWidth="1"/>
    <col min="11558" max="11776" width="9.140625" style="5"/>
    <col min="11777" max="11777" width="4.140625" style="5" bestFit="1" customWidth="1"/>
    <col min="11778" max="11778" width="3.5703125" style="5" customWidth="1"/>
    <col min="11779" max="11779" width="6.7109375" style="5" customWidth="1"/>
    <col min="11780" max="11780" width="46.140625" style="5" customWidth="1"/>
    <col min="11781" max="11781" width="0" style="5" hidden="1" customWidth="1"/>
    <col min="11782" max="11782" width="13.85546875" style="5" customWidth="1"/>
    <col min="11783" max="11785" width="13.140625" style="5" customWidth="1"/>
    <col min="11786" max="11786" width="12.5703125" style="5" customWidth="1"/>
    <col min="11787" max="11788" width="12.28515625" style="5" bestFit="1" customWidth="1"/>
    <col min="11789" max="11789" width="12.140625" style="5" customWidth="1"/>
    <col min="11790" max="11790" width="12.28515625" style="5" bestFit="1" customWidth="1"/>
    <col min="11791" max="11792" width="12.5703125" style="5" customWidth="1"/>
    <col min="11793" max="11793" width="12.28515625" style="5" customWidth="1"/>
    <col min="11794" max="11810" width="11.7109375" style="5" bestFit="1" customWidth="1"/>
    <col min="11811" max="11813" width="13" style="5" bestFit="1" customWidth="1"/>
    <col min="11814" max="12032" width="9.140625" style="5"/>
    <col min="12033" max="12033" width="4.140625" style="5" bestFit="1" customWidth="1"/>
    <col min="12034" max="12034" width="3.5703125" style="5" customWidth="1"/>
    <col min="12035" max="12035" width="6.7109375" style="5" customWidth="1"/>
    <col min="12036" max="12036" width="46.140625" style="5" customWidth="1"/>
    <col min="12037" max="12037" width="0" style="5" hidden="1" customWidth="1"/>
    <col min="12038" max="12038" width="13.85546875" style="5" customWidth="1"/>
    <col min="12039" max="12041" width="13.140625" style="5" customWidth="1"/>
    <col min="12042" max="12042" width="12.5703125" style="5" customWidth="1"/>
    <col min="12043" max="12044" width="12.28515625" style="5" bestFit="1" customWidth="1"/>
    <col min="12045" max="12045" width="12.140625" style="5" customWidth="1"/>
    <col min="12046" max="12046" width="12.28515625" style="5" bestFit="1" customWidth="1"/>
    <col min="12047" max="12048" width="12.5703125" style="5" customWidth="1"/>
    <col min="12049" max="12049" width="12.28515625" style="5" customWidth="1"/>
    <col min="12050" max="12066" width="11.7109375" style="5" bestFit="1" customWidth="1"/>
    <col min="12067" max="12069" width="13" style="5" bestFit="1" customWidth="1"/>
    <col min="12070" max="12288" width="9.140625" style="5"/>
    <col min="12289" max="12289" width="4.140625" style="5" bestFit="1" customWidth="1"/>
    <col min="12290" max="12290" width="3.5703125" style="5" customWidth="1"/>
    <col min="12291" max="12291" width="6.7109375" style="5" customWidth="1"/>
    <col min="12292" max="12292" width="46.140625" style="5" customWidth="1"/>
    <col min="12293" max="12293" width="0" style="5" hidden="1" customWidth="1"/>
    <col min="12294" max="12294" width="13.85546875" style="5" customWidth="1"/>
    <col min="12295" max="12297" width="13.140625" style="5" customWidth="1"/>
    <col min="12298" max="12298" width="12.5703125" style="5" customWidth="1"/>
    <col min="12299" max="12300" width="12.28515625" style="5" bestFit="1" customWidth="1"/>
    <col min="12301" max="12301" width="12.140625" style="5" customWidth="1"/>
    <col min="12302" max="12302" width="12.28515625" style="5" bestFit="1" customWidth="1"/>
    <col min="12303" max="12304" width="12.5703125" style="5" customWidth="1"/>
    <col min="12305" max="12305" width="12.28515625" style="5" customWidth="1"/>
    <col min="12306" max="12322" width="11.7109375" style="5" bestFit="1" customWidth="1"/>
    <col min="12323" max="12325" width="13" style="5" bestFit="1" customWidth="1"/>
    <col min="12326" max="12544" width="9.140625" style="5"/>
    <col min="12545" max="12545" width="4.140625" style="5" bestFit="1" customWidth="1"/>
    <col min="12546" max="12546" width="3.5703125" style="5" customWidth="1"/>
    <col min="12547" max="12547" width="6.7109375" style="5" customWidth="1"/>
    <col min="12548" max="12548" width="46.140625" style="5" customWidth="1"/>
    <col min="12549" max="12549" width="0" style="5" hidden="1" customWidth="1"/>
    <col min="12550" max="12550" width="13.85546875" style="5" customWidth="1"/>
    <col min="12551" max="12553" width="13.140625" style="5" customWidth="1"/>
    <col min="12554" max="12554" width="12.5703125" style="5" customWidth="1"/>
    <col min="12555" max="12556" width="12.28515625" style="5" bestFit="1" customWidth="1"/>
    <col min="12557" max="12557" width="12.140625" style="5" customWidth="1"/>
    <col min="12558" max="12558" width="12.28515625" style="5" bestFit="1" customWidth="1"/>
    <col min="12559" max="12560" width="12.5703125" style="5" customWidth="1"/>
    <col min="12561" max="12561" width="12.28515625" style="5" customWidth="1"/>
    <col min="12562" max="12578" width="11.7109375" style="5" bestFit="1" customWidth="1"/>
    <col min="12579" max="12581" width="13" style="5" bestFit="1" customWidth="1"/>
    <col min="12582" max="12800" width="9.140625" style="5"/>
    <col min="12801" max="12801" width="4.140625" style="5" bestFit="1" customWidth="1"/>
    <col min="12802" max="12802" width="3.5703125" style="5" customWidth="1"/>
    <col min="12803" max="12803" width="6.7109375" style="5" customWidth="1"/>
    <col min="12804" max="12804" width="46.140625" style="5" customWidth="1"/>
    <col min="12805" max="12805" width="0" style="5" hidden="1" customWidth="1"/>
    <col min="12806" max="12806" width="13.85546875" style="5" customWidth="1"/>
    <col min="12807" max="12809" width="13.140625" style="5" customWidth="1"/>
    <col min="12810" max="12810" width="12.5703125" style="5" customWidth="1"/>
    <col min="12811" max="12812" width="12.28515625" style="5" bestFit="1" customWidth="1"/>
    <col min="12813" max="12813" width="12.140625" style="5" customWidth="1"/>
    <col min="12814" max="12814" width="12.28515625" style="5" bestFit="1" customWidth="1"/>
    <col min="12815" max="12816" width="12.5703125" style="5" customWidth="1"/>
    <col min="12817" max="12817" width="12.28515625" style="5" customWidth="1"/>
    <col min="12818" max="12834" width="11.7109375" style="5" bestFit="1" customWidth="1"/>
    <col min="12835" max="12837" width="13" style="5" bestFit="1" customWidth="1"/>
    <col min="12838" max="13056" width="9.140625" style="5"/>
    <col min="13057" max="13057" width="4.140625" style="5" bestFit="1" customWidth="1"/>
    <col min="13058" max="13058" width="3.5703125" style="5" customWidth="1"/>
    <col min="13059" max="13059" width="6.7109375" style="5" customWidth="1"/>
    <col min="13060" max="13060" width="46.140625" style="5" customWidth="1"/>
    <col min="13061" max="13061" width="0" style="5" hidden="1" customWidth="1"/>
    <col min="13062" max="13062" width="13.85546875" style="5" customWidth="1"/>
    <col min="13063" max="13065" width="13.140625" style="5" customWidth="1"/>
    <col min="13066" max="13066" width="12.5703125" style="5" customWidth="1"/>
    <col min="13067" max="13068" width="12.28515625" style="5" bestFit="1" customWidth="1"/>
    <col min="13069" max="13069" width="12.140625" style="5" customWidth="1"/>
    <col min="13070" max="13070" width="12.28515625" style="5" bestFit="1" customWidth="1"/>
    <col min="13071" max="13072" width="12.5703125" style="5" customWidth="1"/>
    <col min="13073" max="13073" width="12.28515625" style="5" customWidth="1"/>
    <col min="13074" max="13090" width="11.7109375" style="5" bestFit="1" customWidth="1"/>
    <col min="13091" max="13093" width="13" style="5" bestFit="1" customWidth="1"/>
    <col min="13094" max="13312" width="9.140625" style="5"/>
    <col min="13313" max="13313" width="4.140625" style="5" bestFit="1" customWidth="1"/>
    <col min="13314" max="13314" width="3.5703125" style="5" customWidth="1"/>
    <col min="13315" max="13315" width="6.7109375" style="5" customWidth="1"/>
    <col min="13316" max="13316" width="46.140625" style="5" customWidth="1"/>
    <col min="13317" max="13317" width="0" style="5" hidden="1" customWidth="1"/>
    <col min="13318" max="13318" width="13.85546875" style="5" customWidth="1"/>
    <col min="13319" max="13321" width="13.140625" style="5" customWidth="1"/>
    <col min="13322" max="13322" width="12.5703125" style="5" customWidth="1"/>
    <col min="13323" max="13324" width="12.28515625" style="5" bestFit="1" customWidth="1"/>
    <col min="13325" max="13325" width="12.140625" style="5" customWidth="1"/>
    <col min="13326" max="13326" width="12.28515625" style="5" bestFit="1" customWidth="1"/>
    <col min="13327" max="13328" width="12.5703125" style="5" customWidth="1"/>
    <col min="13329" max="13329" width="12.28515625" style="5" customWidth="1"/>
    <col min="13330" max="13346" width="11.7109375" style="5" bestFit="1" customWidth="1"/>
    <col min="13347" max="13349" width="13" style="5" bestFit="1" customWidth="1"/>
    <col min="13350" max="13568" width="9.140625" style="5"/>
    <col min="13569" max="13569" width="4.140625" style="5" bestFit="1" customWidth="1"/>
    <col min="13570" max="13570" width="3.5703125" style="5" customWidth="1"/>
    <col min="13571" max="13571" width="6.7109375" style="5" customWidth="1"/>
    <col min="13572" max="13572" width="46.140625" style="5" customWidth="1"/>
    <col min="13573" max="13573" width="0" style="5" hidden="1" customWidth="1"/>
    <col min="13574" max="13574" width="13.85546875" style="5" customWidth="1"/>
    <col min="13575" max="13577" width="13.140625" style="5" customWidth="1"/>
    <col min="13578" max="13578" width="12.5703125" style="5" customWidth="1"/>
    <col min="13579" max="13580" width="12.28515625" style="5" bestFit="1" customWidth="1"/>
    <col min="13581" max="13581" width="12.140625" style="5" customWidth="1"/>
    <col min="13582" max="13582" width="12.28515625" style="5" bestFit="1" customWidth="1"/>
    <col min="13583" max="13584" width="12.5703125" style="5" customWidth="1"/>
    <col min="13585" max="13585" width="12.28515625" style="5" customWidth="1"/>
    <col min="13586" max="13602" width="11.7109375" style="5" bestFit="1" customWidth="1"/>
    <col min="13603" max="13605" width="13" style="5" bestFit="1" customWidth="1"/>
    <col min="13606" max="13824" width="9.140625" style="5"/>
    <col min="13825" max="13825" width="4.140625" style="5" bestFit="1" customWidth="1"/>
    <col min="13826" max="13826" width="3.5703125" style="5" customWidth="1"/>
    <col min="13827" max="13827" width="6.7109375" style="5" customWidth="1"/>
    <col min="13828" max="13828" width="46.140625" style="5" customWidth="1"/>
    <col min="13829" max="13829" width="0" style="5" hidden="1" customWidth="1"/>
    <col min="13830" max="13830" width="13.85546875" style="5" customWidth="1"/>
    <col min="13831" max="13833" width="13.140625" style="5" customWidth="1"/>
    <col min="13834" max="13834" width="12.5703125" style="5" customWidth="1"/>
    <col min="13835" max="13836" width="12.28515625" style="5" bestFit="1" customWidth="1"/>
    <col min="13837" max="13837" width="12.140625" style="5" customWidth="1"/>
    <col min="13838" max="13838" width="12.28515625" style="5" bestFit="1" customWidth="1"/>
    <col min="13839" max="13840" width="12.5703125" style="5" customWidth="1"/>
    <col min="13841" max="13841" width="12.28515625" style="5" customWidth="1"/>
    <col min="13842" max="13858" width="11.7109375" style="5" bestFit="1" customWidth="1"/>
    <col min="13859" max="13861" width="13" style="5" bestFit="1" customWidth="1"/>
    <col min="13862" max="14080" width="9.140625" style="5"/>
    <col min="14081" max="14081" width="4.140625" style="5" bestFit="1" customWidth="1"/>
    <col min="14082" max="14082" width="3.5703125" style="5" customWidth="1"/>
    <col min="14083" max="14083" width="6.7109375" style="5" customWidth="1"/>
    <col min="14084" max="14084" width="46.140625" style="5" customWidth="1"/>
    <col min="14085" max="14085" width="0" style="5" hidden="1" customWidth="1"/>
    <col min="14086" max="14086" width="13.85546875" style="5" customWidth="1"/>
    <col min="14087" max="14089" width="13.140625" style="5" customWidth="1"/>
    <col min="14090" max="14090" width="12.5703125" style="5" customWidth="1"/>
    <col min="14091" max="14092" width="12.28515625" style="5" bestFit="1" customWidth="1"/>
    <col min="14093" max="14093" width="12.140625" style="5" customWidth="1"/>
    <col min="14094" max="14094" width="12.28515625" style="5" bestFit="1" customWidth="1"/>
    <col min="14095" max="14096" width="12.5703125" style="5" customWidth="1"/>
    <col min="14097" max="14097" width="12.28515625" style="5" customWidth="1"/>
    <col min="14098" max="14114" width="11.7109375" style="5" bestFit="1" customWidth="1"/>
    <col min="14115" max="14117" width="13" style="5" bestFit="1" customWidth="1"/>
    <col min="14118" max="14336" width="9.140625" style="5"/>
    <col min="14337" max="14337" width="4.140625" style="5" bestFit="1" customWidth="1"/>
    <col min="14338" max="14338" width="3.5703125" style="5" customWidth="1"/>
    <col min="14339" max="14339" width="6.7109375" style="5" customWidth="1"/>
    <col min="14340" max="14340" width="46.140625" style="5" customWidth="1"/>
    <col min="14341" max="14341" width="0" style="5" hidden="1" customWidth="1"/>
    <col min="14342" max="14342" width="13.85546875" style="5" customWidth="1"/>
    <col min="14343" max="14345" width="13.140625" style="5" customWidth="1"/>
    <col min="14346" max="14346" width="12.5703125" style="5" customWidth="1"/>
    <col min="14347" max="14348" width="12.28515625" style="5" bestFit="1" customWidth="1"/>
    <col min="14349" max="14349" width="12.140625" style="5" customWidth="1"/>
    <col min="14350" max="14350" width="12.28515625" style="5" bestFit="1" customWidth="1"/>
    <col min="14351" max="14352" width="12.5703125" style="5" customWidth="1"/>
    <col min="14353" max="14353" width="12.28515625" style="5" customWidth="1"/>
    <col min="14354" max="14370" width="11.7109375" style="5" bestFit="1" customWidth="1"/>
    <col min="14371" max="14373" width="13" style="5" bestFit="1" customWidth="1"/>
    <col min="14374" max="14592" width="9.140625" style="5"/>
    <col min="14593" max="14593" width="4.140625" style="5" bestFit="1" customWidth="1"/>
    <col min="14594" max="14594" width="3.5703125" style="5" customWidth="1"/>
    <col min="14595" max="14595" width="6.7109375" style="5" customWidth="1"/>
    <col min="14596" max="14596" width="46.140625" style="5" customWidth="1"/>
    <col min="14597" max="14597" width="0" style="5" hidden="1" customWidth="1"/>
    <col min="14598" max="14598" width="13.85546875" style="5" customWidth="1"/>
    <col min="14599" max="14601" width="13.140625" style="5" customWidth="1"/>
    <col min="14602" max="14602" width="12.5703125" style="5" customWidth="1"/>
    <col min="14603" max="14604" width="12.28515625" style="5" bestFit="1" customWidth="1"/>
    <col min="14605" max="14605" width="12.140625" style="5" customWidth="1"/>
    <col min="14606" max="14606" width="12.28515625" style="5" bestFit="1" customWidth="1"/>
    <col min="14607" max="14608" width="12.5703125" style="5" customWidth="1"/>
    <col min="14609" max="14609" width="12.28515625" style="5" customWidth="1"/>
    <col min="14610" max="14626" width="11.7109375" style="5" bestFit="1" customWidth="1"/>
    <col min="14627" max="14629" width="13" style="5" bestFit="1" customWidth="1"/>
    <col min="14630" max="14848" width="9.140625" style="5"/>
    <col min="14849" max="14849" width="4.140625" style="5" bestFit="1" customWidth="1"/>
    <col min="14850" max="14850" width="3.5703125" style="5" customWidth="1"/>
    <col min="14851" max="14851" width="6.7109375" style="5" customWidth="1"/>
    <col min="14852" max="14852" width="46.140625" style="5" customWidth="1"/>
    <col min="14853" max="14853" width="0" style="5" hidden="1" customWidth="1"/>
    <col min="14854" max="14854" width="13.85546875" style="5" customWidth="1"/>
    <col min="14855" max="14857" width="13.140625" style="5" customWidth="1"/>
    <col min="14858" max="14858" width="12.5703125" style="5" customWidth="1"/>
    <col min="14859" max="14860" width="12.28515625" style="5" bestFit="1" customWidth="1"/>
    <col min="14861" max="14861" width="12.140625" style="5" customWidth="1"/>
    <col min="14862" max="14862" width="12.28515625" style="5" bestFit="1" customWidth="1"/>
    <col min="14863" max="14864" width="12.5703125" style="5" customWidth="1"/>
    <col min="14865" max="14865" width="12.28515625" style="5" customWidth="1"/>
    <col min="14866" max="14882" width="11.7109375" style="5" bestFit="1" customWidth="1"/>
    <col min="14883" max="14885" width="13" style="5" bestFit="1" customWidth="1"/>
    <col min="14886" max="15104" width="9.140625" style="5"/>
    <col min="15105" max="15105" width="4.140625" style="5" bestFit="1" customWidth="1"/>
    <col min="15106" max="15106" width="3.5703125" style="5" customWidth="1"/>
    <col min="15107" max="15107" width="6.7109375" style="5" customWidth="1"/>
    <col min="15108" max="15108" width="46.140625" style="5" customWidth="1"/>
    <col min="15109" max="15109" width="0" style="5" hidden="1" customWidth="1"/>
    <col min="15110" max="15110" width="13.85546875" style="5" customWidth="1"/>
    <col min="15111" max="15113" width="13.140625" style="5" customWidth="1"/>
    <col min="15114" max="15114" width="12.5703125" style="5" customWidth="1"/>
    <col min="15115" max="15116" width="12.28515625" style="5" bestFit="1" customWidth="1"/>
    <col min="15117" max="15117" width="12.140625" style="5" customWidth="1"/>
    <col min="15118" max="15118" width="12.28515625" style="5" bestFit="1" customWidth="1"/>
    <col min="15119" max="15120" width="12.5703125" style="5" customWidth="1"/>
    <col min="15121" max="15121" width="12.28515625" style="5" customWidth="1"/>
    <col min="15122" max="15138" width="11.7109375" style="5" bestFit="1" customWidth="1"/>
    <col min="15139" max="15141" width="13" style="5" bestFit="1" customWidth="1"/>
    <col min="15142" max="15360" width="9.140625" style="5"/>
    <col min="15361" max="15361" width="4.140625" style="5" bestFit="1" customWidth="1"/>
    <col min="15362" max="15362" width="3.5703125" style="5" customWidth="1"/>
    <col min="15363" max="15363" width="6.7109375" style="5" customWidth="1"/>
    <col min="15364" max="15364" width="46.140625" style="5" customWidth="1"/>
    <col min="15365" max="15365" width="0" style="5" hidden="1" customWidth="1"/>
    <col min="15366" max="15366" width="13.85546875" style="5" customWidth="1"/>
    <col min="15367" max="15369" width="13.140625" style="5" customWidth="1"/>
    <col min="15370" max="15370" width="12.5703125" style="5" customWidth="1"/>
    <col min="15371" max="15372" width="12.28515625" style="5" bestFit="1" customWidth="1"/>
    <col min="15373" max="15373" width="12.140625" style="5" customWidth="1"/>
    <col min="15374" max="15374" width="12.28515625" style="5" bestFit="1" customWidth="1"/>
    <col min="15375" max="15376" width="12.5703125" style="5" customWidth="1"/>
    <col min="15377" max="15377" width="12.28515625" style="5" customWidth="1"/>
    <col min="15378" max="15394" width="11.7109375" style="5" bestFit="1" customWidth="1"/>
    <col min="15395" max="15397" width="13" style="5" bestFit="1" customWidth="1"/>
    <col min="15398" max="15616" width="9.140625" style="5"/>
    <col min="15617" max="15617" width="4.140625" style="5" bestFit="1" customWidth="1"/>
    <col min="15618" max="15618" width="3.5703125" style="5" customWidth="1"/>
    <col min="15619" max="15619" width="6.7109375" style="5" customWidth="1"/>
    <col min="15620" max="15620" width="46.140625" style="5" customWidth="1"/>
    <col min="15621" max="15621" width="0" style="5" hidden="1" customWidth="1"/>
    <col min="15622" max="15622" width="13.85546875" style="5" customWidth="1"/>
    <col min="15623" max="15625" width="13.140625" style="5" customWidth="1"/>
    <col min="15626" max="15626" width="12.5703125" style="5" customWidth="1"/>
    <col min="15627" max="15628" width="12.28515625" style="5" bestFit="1" customWidth="1"/>
    <col min="15629" max="15629" width="12.140625" style="5" customWidth="1"/>
    <col min="15630" max="15630" width="12.28515625" style="5" bestFit="1" customWidth="1"/>
    <col min="15631" max="15632" width="12.5703125" style="5" customWidth="1"/>
    <col min="15633" max="15633" width="12.28515625" style="5" customWidth="1"/>
    <col min="15634" max="15650" width="11.7109375" style="5" bestFit="1" customWidth="1"/>
    <col min="15651" max="15653" width="13" style="5" bestFit="1" customWidth="1"/>
    <col min="15654" max="15872" width="9.140625" style="5"/>
    <col min="15873" max="15873" width="4.140625" style="5" bestFit="1" customWidth="1"/>
    <col min="15874" max="15874" width="3.5703125" style="5" customWidth="1"/>
    <col min="15875" max="15875" width="6.7109375" style="5" customWidth="1"/>
    <col min="15876" max="15876" width="46.140625" style="5" customWidth="1"/>
    <col min="15877" max="15877" width="0" style="5" hidden="1" customWidth="1"/>
    <col min="15878" max="15878" width="13.85546875" style="5" customWidth="1"/>
    <col min="15879" max="15881" width="13.140625" style="5" customWidth="1"/>
    <col min="15882" max="15882" width="12.5703125" style="5" customWidth="1"/>
    <col min="15883" max="15884" width="12.28515625" style="5" bestFit="1" customWidth="1"/>
    <col min="15885" max="15885" width="12.140625" style="5" customWidth="1"/>
    <col min="15886" max="15886" width="12.28515625" style="5" bestFit="1" customWidth="1"/>
    <col min="15887" max="15888" width="12.5703125" style="5" customWidth="1"/>
    <col min="15889" max="15889" width="12.28515625" style="5" customWidth="1"/>
    <col min="15890" max="15906" width="11.7109375" style="5" bestFit="1" customWidth="1"/>
    <col min="15907" max="15909" width="13" style="5" bestFit="1" customWidth="1"/>
    <col min="15910" max="16128" width="9.140625" style="5"/>
    <col min="16129" max="16129" width="4.140625" style="5" bestFit="1" customWidth="1"/>
    <col min="16130" max="16130" width="3.5703125" style="5" customWidth="1"/>
    <col min="16131" max="16131" width="6.7109375" style="5" customWidth="1"/>
    <col min="16132" max="16132" width="46.140625" style="5" customWidth="1"/>
    <col min="16133" max="16133" width="0" style="5" hidden="1" customWidth="1"/>
    <col min="16134" max="16134" width="13.85546875" style="5" customWidth="1"/>
    <col min="16135" max="16137" width="13.140625" style="5" customWidth="1"/>
    <col min="16138" max="16138" width="12.5703125" style="5" customWidth="1"/>
    <col min="16139" max="16140" width="12.28515625" style="5" bestFit="1" customWidth="1"/>
    <col min="16141" max="16141" width="12.140625" style="5" customWidth="1"/>
    <col min="16142" max="16142" width="12.28515625" style="5" bestFit="1" customWidth="1"/>
    <col min="16143" max="16144" width="12.5703125" style="5" customWidth="1"/>
    <col min="16145" max="16145" width="12.28515625" style="5" customWidth="1"/>
    <col min="16146" max="16162" width="11.7109375" style="5" bestFit="1" customWidth="1"/>
    <col min="16163" max="16165" width="13" style="5" bestFit="1" customWidth="1"/>
    <col min="16166" max="16384" width="9.140625" style="5"/>
  </cols>
  <sheetData>
    <row r="1" spans="1:253" ht="15.75" customHeight="1">
      <c r="C1" s="2" t="s">
        <v>0</v>
      </c>
      <c r="D1" s="3"/>
      <c r="K1" s="5"/>
      <c r="L1" s="1" t="s">
        <v>111</v>
      </c>
    </row>
    <row r="2" spans="1:253" ht="15.75" customHeight="1" thickBot="1">
      <c r="A2" s="108"/>
      <c r="B2" s="108"/>
      <c r="C2" s="108"/>
      <c r="D2" s="108"/>
      <c r="E2" s="6"/>
      <c r="K2" s="5"/>
      <c r="L2" s="1" t="s">
        <v>110</v>
      </c>
    </row>
    <row r="3" spans="1:253" ht="15.75" customHeight="1" thickBot="1">
      <c r="A3" s="108"/>
      <c r="B3" s="108"/>
      <c r="C3" s="108"/>
      <c r="D3" s="108"/>
      <c r="E3" s="7" t="s">
        <v>1</v>
      </c>
      <c r="F3" s="109" t="s">
        <v>2</v>
      </c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110"/>
      <c r="R3" s="110"/>
      <c r="S3" s="110"/>
      <c r="T3" s="110"/>
      <c r="U3" s="110"/>
      <c r="V3" s="110"/>
      <c r="W3" s="110"/>
      <c r="X3" s="110"/>
      <c r="Y3" s="110"/>
      <c r="Z3" s="110"/>
      <c r="AA3" s="110"/>
      <c r="AB3" s="110"/>
      <c r="AC3" s="110"/>
      <c r="AD3" s="110"/>
      <c r="AE3" s="110"/>
      <c r="AF3" s="110"/>
      <c r="AG3" s="110"/>
      <c r="AH3" s="110"/>
      <c r="AI3" s="111"/>
      <c r="AJ3" s="8"/>
      <c r="AK3" s="8"/>
    </row>
    <row r="4" spans="1:253" s="15" customFormat="1" ht="15.75" customHeight="1" thickBot="1">
      <c r="A4" s="9" t="s">
        <v>3</v>
      </c>
      <c r="B4" s="112" t="s">
        <v>4</v>
      </c>
      <c r="C4" s="113"/>
      <c r="D4" s="114"/>
      <c r="E4" s="10">
        <v>2010</v>
      </c>
      <c r="F4" s="11">
        <v>2011</v>
      </c>
      <c r="G4" s="11">
        <v>2012</v>
      </c>
      <c r="H4" s="11">
        <v>2013</v>
      </c>
      <c r="I4" s="11">
        <v>2014</v>
      </c>
      <c r="J4" s="12">
        <v>2015</v>
      </c>
      <c r="K4" s="12">
        <v>2016</v>
      </c>
      <c r="L4" s="12">
        <v>2017</v>
      </c>
      <c r="M4" s="12">
        <v>2018</v>
      </c>
      <c r="N4" s="12">
        <v>2019</v>
      </c>
      <c r="O4" s="12">
        <v>2020</v>
      </c>
      <c r="P4" s="12">
        <v>2021</v>
      </c>
      <c r="Q4" s="12">
        <v>2022</v>
      </c>
      <c r="R4" s="12">
        <v>2023</v>
      </c>
      <c r="S4" s="12">
        <v>2024</v>
      </c>
      <c r="T4" s="12">
        <v>2025</v>
      </c>
      <c r="U4" s="12">
        <v>2026</v>
      </c>
      <c r="V4" s="12">
        <v>2027</v>
      </c>
      <c r="W4" s="12">
        <v>2028</v>
      </c>
      <c r="X4" s="12">
        <v>2029</v>
      </c>
      <c r="Y4" s="12">
        <v>2030</v>
      </c>
      <c r="Z4" s="12">
        <v>2031</v>
      </c>
      <c r="AA4" s="12">
        <v>2032</v>
      </c>
      <c r="AB4" s="12">
        <v>2033</v>
      </c>
      <c r="AC4" s="12">
        <v>2034</v>
      </c>
      <c r="AD4" s="12">
        <v>2035</v>
      </c>
      <c r="AE4" s="12">
        <v>2036</v>
      </c>
      <c r="AF4" s="12">
        <v>2037</v>
      </c>
      <c r="AG4" s="12">
        <v>2038</v>
      </c>
      <c r="AH4" s="12">
        <v>2039</v>
      </c>
      <c r="AI4" s="13" t="s">
        <v>5</v>
      </c>
      <c r="AJ4" s="12" t="s">
        <v>6</v>
      </c>
      <c r="AK4" s="13" t="s">
        <v>7</v>
      </c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Q4" s="14"/>
      <c r="DR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C4" s="14"/>
      <c r="FD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O4" s="14"/>
      <c r="GP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  <c r="IA4" s="14"/>
      <c r="IB4" s="14"/>
      <c r="IC4" s="14"/>
      <c r="ID4" s="14"/>
      <c r="IE4" s="14"/>
      <c r="IF4" s="14"/>
      <c r="IG4" s="14"/>
      <c r="IH4" s="14"/>
      <c r="II4" s="14"/>
      <c r="IJ4" s="14"/>
      <c r="IK4" s="14"/>
      <c r="IL4" s="14"/>
      <c r="IM4" s="14"/>
      <c r="IN4" s="14"/>
      <c r="IO4" s="14"/>
      <c r="IP4" s="14"/>
      <c r="IQ4" s="14"/>
      <c r="IR4" s="14"/>
      <c r="IS4" s="14"/>
    </row>
    <row r="5" spans="1:253" s="14" customFormat="1" ht="15.75" customHeight="1">
      <c r="A5" s="16" t="s">
        <v>8</v>
      </c>
      <c r="B5" s="115" t="s">
        <v>9</v>
      </c>
      <c r="C5" s="116"/>
      <c r="D5" s="117"/>
      <c r="E5" s="17">
        <f t="shared" ref="E5:AK5" si="0">+E6+E8</f>
        <v>150975562.17000002</v>
      </c>
      <c r="F5" s="18">
        <f t="shared" si="0"/>
        <v>156252180.26999998</v>
      </c>
      <c r="G5" s="18">
        <f t="shared" si="0"/>
        <v>167797855.87</v>
      </c>
      <c r="H5" s="18">
        <f t="shared" si="0"/>
        <v>168214871.44</v>
      </c>
      <c r="I5" s="18">
        <f t="shared" si="0"/>
        <v>173102759</v>
      </c>
      <c r="J5" s="18">
        <f t="shared" si="0"/>
        <v>173571756</v>
      </c>
      <c r="K5" s="18">
        <f t="shared" si="0"/>
        <v>180582626</v>
      </c>
      <c r="L5" s="18">
        <f t="shared" si="0"/>
        <v>188405932</v>
      </c>
      <c r="M5" s="18">
        <f t="shared" si="0"/>
        <v>198276228</v>
      </c>
      <c r="N5" s="18">
        <f t="shared" si="0"/>
        <v>208590040</v>
      </c>
      <c r="O5" s="18">
        <f t="shared" si="0"/>
        <v>219369542</v>
      </c>
      <c r="P5" s="18">
        <f t="shared" si="0"/>
        <v>230138019</v>
      </c>
      <c r="Q5" s="18">
        <f t="shared" si="0"/>
        <v>219950779</v>
      </c>
      <c r="R5" s="18">
        <f t="shared" si="0"/>
        <v>224349795</v>
      </c>
      <c r="S5" s="18">
        <f t="shared" si="0"/>
        <v>228836791</v>
      </c>
      <c r="T5" s="18">
        <f t="shared" si="0"/>
        <v>233413527</v>
      </c>
      <c r="U5" s="18">
        <f t="shared" si="0"/>
        <v>238081797</v>
      </c>
      <c r="V5" s="18">
        <f t="shared" si="0"/>
        <v>242843433</v>
      </c>
      <c r="W5" s="18">
        <f t="shared" si="0"/>
        <v>247700301</v>
      </c>
      <c r="X5" s="18">
        <f t="shared" si="0"/>
        <v>252654308</v>
      </c>
      <c r="Y5" s="18">
        <f t="shared" si="0"/>
        <v>257707394</v>
      </c>
      <c r="Z5" s="18">
        <f t="shared" si="0"/>
        <v>262861541</v>
      </c>
      <c r="AA5" s="18">
        <f t="shared" si="0"/>
        <v>268118773</v>
      </c>
      <c r="AB5" s="18">
        <f t="shared" si="0"/>
        <v>273481148</v>
      </c>
      <c r="AC5" s="18">
        <f t="shared" si="0"/>
        <v>278950771</v>
      </c>
      <c r="AD5" s="18">
        <f t="shared" si="0"/>
        <v>284529786</v>
      </c>
      <c r="AE5" s="18">
        <f t="shared" si="0"/>
        <v>290220382</v>
      </c>
      <c r="AF5" s="18">
        <f t="shared" si="0"/>
        <v>296024789</v>
      </c>
      <c r="AG5" s="18">
        <f t="shared" si="0"/>
        <v>301945286</v>
      </c>
      <c r="AH5" s="18">
        <f t="shared" si="0"/>
        <v>307984192</v>
      </c>
      <c r="AI5" s="19">
        <f t="shared" si="0"/>
        <v>314143875</v>
      </c>
      <c r="AJ5" s="18">
        <f t="shared" si="0"/>
        <v>320426753</v>
      </c>
      <c r="AK5" s="19">
        <f t="shared" si="0"/>
        <v>326835288</v>
      </c>
    </row>
    <row r="6" spans="1:253" s="14" customFormat="1" ht="15.75" customHeight="1">
      <c r="A6" s="20" t="s">
        <v>10</v>
      </c>
      <c r="B6" s="21"/>
      <c r="C6" s="106" t="s">
        <v>11</v>
      </c>
      <c r="D6" s="107"/>
      <c r="E6" s="22">
        <v>132490657.87</v>
      </c>
      <c r="F6" s="23">
        <v>143617265.41</v>
      </c>
      <c r="G6" s="23">
        <v>147298024.87</v>
      </c>
      <c r="H6" s="23">
        <v>151647334</v>
      </c>
      <c r="I6" s="23">
        <v>157713227</v>
      </c>
      <c r="J6" s="23">
        <v>164021756</v>
      </c>
      <c r="K6" s="23">
        <v>170582626</v>
      </c>
      <c r="L6" s="23">
        <v>177405932</v>
      </c>
      <c r="M6" s="23">
        <v>186276228</v>
      </c>
      <c r="N6" s="23">
        <v>195590040</v>
      </c>
      <c r="O6" s="23">
        <v>205369542</v>
      </c>
      <c r="P6" s="23">
        <v>215638019</v>
      </c>
      <c r="Q6" s="23">
        <v>219950779</v>
      </c>
      <c r="R6" s="23">
        <v>224349795</v>
      </c>
      <c r="S6" s="23">
        <v>228836791</v>
      </c>
      <c r="T6" s="23">
        <v>233413527</v>
      </c>
      <c r="U6" s="23">
        <v>238081797</v>
      </c>
      <c r="V6" s="23">
        <v>242843433</v>
      </c>
      <c r="W6" s="23">
        <v>247700301</v>
      </c>
      <c r="X6" s="23">
        <v>252654308</v>
      </c>
      <c r="Y6" s="23">
        <v>257707394</v>
      </c>
      <c r="Z6" s="23">
        <v>262861541</v>
      </c>
      <c r="AA6" s="23">
        <v>268118773</v>
      </c>
      <c r="AB6" s="23">
        <v>273481148</v>
      </c>
      <c r="AC6" s="23">
        <v>278950771</v>
      </c>
      <c r="AD6" s="23">
        <v>284529786</v>
      </c>
      <c r="AE6" s="23">
        <v>290220382</v>
      </c>
      <c r="AF6" s="23">
        <v>296024789</v>
      </c>
      <c r="AG6" s="23">
        <v>301945286</v>
      </c>
      <c r="AH6" s="23">
        <v>307984192</v>
      </c>
      <c r="AI6" s="24">
        <v>314143875</v>
      </c>
      <c r="AJ6" s="23">
        <v>320426753</v>
      </c>
      <c r="AK6" s="24">
        <v>326835288</v>
      </c>
    </row>
    <row r="7" spans="1:253" s="14" customFormat="1" ht="15.75" customHeight="1">
      <c r="A7" s="20"/>
      <c r="B7" s="21"/>
      <c r="C7" s="106" t="s">
        <v>12</v>
      </c>
      <c r="D7" s="107"/>
      <c r="E7" s="22"/>
      <c r="F7" s="23">
        <v>1833016.95</v>
      </c>
      <c r="G7" s="23">
        <v>2616982</v>
      </c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4"/>
      <c r="AJ7" s="23"/>
      <c r="AK7" s="24"/>
    </row>
    <row r="8" spans="1:253" s="14" customFormat="1" ht="15.75" customHeight="1">
      <c r="A8" s="20" t="s">
        <v>13</v>
      </c>
      <c r="B8" s="21"/>
      <c r="C8" s="106" t="s">
        <v>14</v>
      </c>
      <c r="D8" s="107"/>
      <c r="E8" s="22">
        <v>18484904.300000001</v>
      </c>
      <c r="F8" s="23">
        <v>12634914.859999999</v>
      </c>
      <c r="G8" s="23">
        <f>20520376-20545</f>
        <v>20499831</v>
      </c>
      <c r="H8" s="23">
        <v>16567537.439999999</v>
      </c>
      <c r="I8" s="23">
        <v>15389532</v>
      </c>
      <c r="J8" s="23">
        <v>9550000</v>
      </c>
      <c r="K8" s="25">
        <v>10000000</v>
      </c>
      <c r="L8" s="25">
        <v>11000000</v>
      </c>
      <c r="M8" s="25">
        <v>12000000</v>
      </c>
      <c r="N8" s="25">
        <v>13000000</v>
      </c>
      <c r="O8" s="25">
        <v>14000000</v>
      </c>
      <c r="P8" s="23">
        <v>14500000</v>
      </c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4"/>
      <c r="AJ8" s="23"/>
      <c r="AK8" s="24"/>
    </row>
    <row r="9" spans="1:253" s="14" customFormat="1" ht="15.75" customHeight="1">
      <c r="A9" s="20" t="s">
        <v>15</v>
      </c>
      <c r="B9" s="26"/>
      <c r="C9" s="27"/>
      <c r="D9" s="28" t="s">
        <v>16</v>
      </c>
      <c r="E9" s="22">
        <v>7981557</v>
      </c>
      <c r="F9" s="23">
        <v>7990767.8099999996</v>
      </c>
      <c r="G9" s="23">
        <v>7000000</v>
      </c>
      <c r="H9" s="23">
        <v>7500000</v>
      </c>
      <c r="I9" s="23">
        <v>8000000</v>
      </c>
      <c r="J9" s="23">
        <v>8500000</v>
      </c>
      <c r="K9" s="23">
        <v>8500000</v>
      </c>
      <c r="L9" s="23">
        <v>9000000</v>
      </c>
      <c r="M9" s="23">
        <v>9500000</v>
      </c>
      <c r="N9" s="23">
        <v>10000000</v>
      </c>
      <c r="O9" s="23">
        <v>10500000</v>
      </c>
      <c r="P9" s="23">
        <v>10500000</v>
      </c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4"/>
      <c r="AJ9" s="23"/>
      <c r="AK9" s="24"/>
    </row>
    <row r="10" spans="1:253" s="14" customFormat="1" ht="15.75" customHeight="1">
      <c r="A10" s="20" t="s">
        <v>17</v>
      </c>
      <c r="B10" s="26"/>
      <c r="C10" s="27"/>
      <c r="D10" s="29" t="s">
        <v>18</v>
      </c>
      <c r="E10" s="22"/>
      <c r="F10" s="23">
        <v>3310617.12</v>
      </c>
      <c r="G10" s="23">
        <f>12603429-20545</f>
        <v>12582884</v>
      </c>
      <c r="H10" s="23">
        <v>9067537.4399999995</v>
      </c>
      <c r="I10" s="23">
        <v>7389532</v>
      </c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4"/>
      <c r="AJ10" s="23"/>
      <c r="AK10" s="24"/>
    </row>
    <row r="11" spans="1:253" s="14" customFormat="1" ht="15.75" customHeight="1">
      <c r="A11" s="30" t="s">
        <v>19</v>
      </c>
      <c r="B11" s="118" t="s">
        <v>20</v>
      </c>
      <c r="C11" s="119"/>
      <c r="D11" s="120"/>
      <c r="E11" s="31">
        <v>141740044.49000001</v>
      </c>
      <c r="F11" s="32">
        <v>141316781.28999999</v>
      </c>
      <c r="G11" s="32">
        <f>144604147.07+217194</f>
        <v>144821341.06999999</v>
      </c>
      <c r="H11" s="32">
        <v>145161186</v>
      </c>
      <c r="I11" s="32">
        <v>148632030</v>
      </c>
      <c r="J11" s="32">
        <v>152531081</v>
      </c>
      <c r="K11" s="32">
        <v>156679059</v>
      </c>
      <c r="L11" s="32">
        <v>161002303</v>
      </c>
      <c r="M11" s="32">
        <v>166287555</v>
      </c>
      <c r="N11" s="32">
        <v>171785140</v>
      </c>
      <c r="O11" s="32">
        <v>177456620</v>
      </c>
      <c r="P11" s="32">
        <v>182874827</v>
      </c>
      <c r="Q11" s="32">
        <v>185617949</v>
      </c>
      <c r="R11" s="32">
        <v>188402219</v>
      </c>
      <c r="S11" s="32">
        <v>191228252</v>
      </c>
      <c r="T11" s="32">
        <v>194096676</v>
      </c>
      <c r="U11" s="32">
        <v>197008126</v>
      </c>
      <c r="V11" s="32">
        <v>199963248</v>
      </c>
      <c r="W11" s="32">
        <v>202962696</v>
      </c>
      <c r="X11" s="32">
        <v>206007137</v>
      </c>
      <c r="Y11" s="32">
        <v>209097244</v>
      </c>
      <c r="Z11" s="32">
        <v>212233702</v>
      </c>
      <c r="AA11" s="32">
        <v>215417208</v>
      </c>
      <c r="AB11" s="32">
        <v>218648466</v>
      </c>
      <c r="AC11" s="32">
        <v>221928193</v>
      </c>
      <c r="AD11" s="32">
        <v>225257116</v>
      </c>
      <c r="AE11" s="32">
        <v>228635973</v>
      </c>
      <c r="AF11" s="32">
        <v>232065512</v>
      </c>
      <c r="AG11" s="32">
        <v>235546495</v>
      </c>
      <c r="AH11" s="32">
        <v>239079693</v>
      </c>
      <c r="AI11" s="33">
        <v>242665888</v>
      </c>
      <c r="AJ11" s="32">
        <v>246305886</v>
      </c>
      <c r="AK11" s="33">
        <v>250000465</v>
      </c>
    </row>
    <row r="12" spans="1:253" s="14" customFormat="1" ht="15.75" customHeight="1">
      <c r="A12" s="20" t="s">
        <v>21</v>
      </c>
      <c r="B12" s="21"/>
      <c r="C12" s="106" t="s">
        <v>22</v>
      </c>
      <c r="D12" s="107"/>
      <c r="E12" s="22">
        <v>66725412.670000002</v>
      </c>
      <c r="F12" s="34">
        <v>70082654.450000003</v>
      </c>
      <c r="G12" s="23">
        <v>70167937.569999993</v>
      </c>
      <c r="H12" s="23">
        <f t="shared" ref="H12:AK13" si="1">G12*101.5%</f>
        <v>71220456.633549988</v>
      </c>
      <c r="I12" s="23">
        <f t="shared" si="1"/>
        <v>72288763.483053237</v>
      </c>
      <c r="J12" s="23">
        <f t="shared" si="1"/>
        <v>73373094.935299024</v>
      </c>
      <c r="K12" s="23">
        <f t="shared" si="1"/>
        <v>74473691.359328508</v>
      </c>
      <c r="L12" s="23">
        <f t="shared" si="1"/>
        <v>75590796.729718432</v>
      </c>
      <c r="M12" s="23">
        <f t="shared" si="1"/>
        <v>76724658.680664197</v>
      </c>
      <c r="N12" s="23">
        <f t="shared" si="1"/>
        <v>77875528.560874149</v>
      </c>
      <c r="O12" s="23">
        <f t="shared" si="1"/>
        <v>79043661.489287257</v>
      </c>
      <c r="P12" s="23">
        <f t="shared" si="1"/>
        <v>80229316.411626562</v>
      </c>
      <c r="Q12" s="23">
        <f t="shared" si="1"/>
        <v>81432756.157800958</v>
      </c>
      <c r="R12" s="23">
        <f t="shared" si="1"/>
        <v>82654247.500167966</v>
      </c>
      <c r="S12" s="23">
        <f t="shared" si="1"/>
        <v>83894061.212670475</v>
      </c>
      <c r="T12" s="23">
        <f t="shared" si="1"/>
        <v>85152472.130860522</v>
      </c>
      <c r="U12" s="23">
        <f t="shared" si="1"/>
        <v>86429759.212823421</v>
      </c>
      <c r="V12" s="23">
        <f t="shared" si="1"/>
        <v>87726205.601015761</v>
      </c>
      <c r="W12" s="23">
        <f t="shared" si="1"/>
        <v>89042098.685030997</v>
      </c>
      <c r="X12" s="23">
        <f t="shared" si="1"/>
        <v>90377730.165306449</v>
      </c>
      <c r="Y12" s="23">
        <f t="shared" si="1"/>
        <v>91733396.117786035</v>
      </c>
      <c r="Z12" s="23">
        <f t="shared" si="1"/>
        <v>93109397.059552819</v>
      </c>
      <c r="AA12" s="23">
        <f t="shared" si="1"/>
        <v>94506038.015446097</v>
      </c>
      <c r="AB12" s="23">
        <f t="shared" si="1"/>
        <v>95923628.585677773</v>
      </c>
      <c r="AC12" s="23">
        <f t="shared" si="1"/>
        <v>97362483.014462933</v>
      </c>
      <c r="AD12" s="23">
        <f t="shared" si="1"/>
        <v>98822920.259679869</v>
      </c>
      <c r="AE12" s="23">
        <f t="shared" si="1"/>
        <v>100305264.06357506</v>
      </c>
      <c r="AF12" s="23">
        <f t="shared" si="1"/>
        <v>101809843.02452868</v>
      </c>
      <c r="AG12" s="23">
        <f t="shared" si="1"/>
        <v>103336990.6698966</v>
      </c>
      <c r="AH12" s="23">
        <f t="shared" si="1"/>
        <v>104887045.52994505</v>
      </c>
      <c r="AI12" s="24">
        <f t="shared" si="1"/>
        <v>106460351.21289422</v>
      </c>
      <c r="AJ12" s="23">
        <f t="shared" si="1"/>
        <v>108057256.48108763</v>
      </c>
      <c r="AK12" s="24">
        <f t="shared" si="1"/>
        <v>109678115.32830393</v>
      </c>
    </row>
    <row r="13" spans="1:253" s="14" customFormat="1" ht="15.75" customHeight="1">
      <c r="A13" s="20" t="s">
        <v>23</v>
      </c>
      <c r="B13" s="21"/>
      <c r="C13" s="106" t="s">
        <v>24</v>
      </c>
      <c r="D13" s="107"/>
      <c r="E13" s="22">
        <v>12855491.810000001</v>
      </c>
      <c r="F13" s="34">
        <v>12660237.699999999</v>
      </c>
      <c r="G13" s="23">
        <v>12466712</v>
      </c>
      <c r="H13" s="23">
        <f>G13*102%</f>
        <v>12716046.24</v>
      </c>
      <c r="I13" s="23">
        <f t="shared" si="1"/>
        <v>12906786.933599999</v>
      </c>
      <c r="J13" s="23">
        <f t="shared" si="1"/>
        <v>13100388.737603998</v>
      </c>
      <c r="K13" s="23">
        <f t="shared" si="1"/>
        <v>13296894.568668056</v>
      </c>
      <c r="L13" s="23">
        <f t="shared" si="1"/>
        <v>13496347.987198075</v>
      </c>
      <c r="M13" s="23">
        <f t="shared" si="1"/>
        <v>13698793.207006045</v>
      </c>
      <c r="N13" s="23">
        <f t="shared" si="1"/>
        <v>13904275.105111133</v>
      </c>
      <c r="O13" s="23">
        <f t="shared" si="1"/>
        <v>14112839.231687799</v>
      </c>
      <c r="P13" s="23">
        <f t="shared" si="1"/>
        <v>14324531.820163114</v>
      </c>
      <c r="Q13" s="23">
        <f t="shared" si="1"/>
        <v>14539399.797465559</v>
      </c>
      <c r="R13" s="23">
        <f t="shared" si="1"/>
        <v>14757490.79442754</v>
      </c>
      <c r="S13" s="23">
        <f t="shared" si="1"/>
        <v>14978853.156343952</v>
      </c>
      <c r="T13" s="23">
        <f t="shared" si="1"/>
        <v>15203535.95368911</v>
      </c>
      <c r="U13" s="23">
        <f t="shared" si="1"/>
        <v>15431588.992994444</v>
      </c>
      <c r="V13" s="23">
        <f t="shared" si="1"/>
        <v>15663062.82788936</v>
      </c>
      <c r="W13" s="23">
        <f t="shared" si="1"/>
        <v>15898008.770307699</v>
      </c>
      <c r="X13" s="23">
        <f t="shared" si="1"/>
        <v>16136478.901862314</v>
      </c>
      <c r="Y13" s="23">
        <f t="shared" si="1"/>
        <v>16378526.085390247</v>
      </c>
      <c r="Z13" s="23">
        <f t="shared" si="1"/>
        <v>16624203.9766711</v>
      </c>
      <c r="AA13" s="23">
        <f t="shared" si="1"/>
        <v>16873567.036321163</v>
      </c>
      <c r="AB13" s="23">
        <f t="shared" si="1"/>
        <v>17126670.541865978</v>
      </c>
      <c r="AC13" s="23">
        <f t="shared" si="1"/>
        <v>17383570.599993967</v>
      </c>
      <c r="AD13" s="23">
        <f t="shared" si="1"/>
        <v>17644324.158993874</v>
      </c>
      <c r="AE13" s="23">
        <f t="shared" si="1"/>
        <v>17908989.021378782</v>
      </c>
      <c r="AF13" s="23">
        <f t="shared" si="1"/>
        <v>18177623.856699463</v>
      </c>
      <c r="AG13" s="23">
        <f t="shared" si="1"/>
        <v>18450288.214549955</v>
      </c>
      <c r="AH13" s="23">
        <f t="shared" si="1"/>
        <v>18727042.537768204</v>
      </c>
      <c r="AI13" s="24">
        <f t="shared" si="1"/>
        <v>19007948.175834727</v>
      </c>
      <c r="AJ13" s="23">
        <f t="shared" si="1"/>
        <v>19293067.398472246</v>
      </c>
      <c r="AK13" s="24">
        <f t="shared" si="1"/>
        <v>19582463.409449328</v>
      </c>
    </row>
    <row r="14" spans="1:253" s="14" customFormat="1" ht="15.75" customHeight="1">
      <c r="A14" s="20" t="s">
        <v>25</v>
      </c>
      <c r="B14" s="21"/>
      <c r="C14" s="106" t="s">
        <v>26</v>
      </c>
      <c r="D14" s="107"/>
      <c r="E14" s="22">
        <v>374433</v>
      </c>
      <c r="F14" s="34">
        <v>0</v>
      </c>
      <c r="G14" s="23">
        <v>428159</v>
      </c>
      <c r="H14" s="23">
        <v>438775</v>
      </c>
      <c r="I14" s="23">
        <v>449657</v>
      </c>
      <c r="J14" s="23">
        <v>460769</v>
      </c>
      <c r="K14" s="34">
        <v>472126</v>
      </c>
      <c r="L14" s="23">
        <v>483727</v>
      </c>
      <c r="M14" s="23">
        <v>495585</v>
      </c>
      <c r="N14" s="23">
        <v>507698</v>
      </c>
      <c r="O14" s="23">
        <v>520122</v>
      </c>
      <c r="P14" s="34">
        <v>532842</v>
      </c>
      <c r="Q14" s="23">
        <v>545912</v>
      </c>
      <c r="R14" s="23">
        <v>559388</v>
      </c>
      <c r="S14" s="23">
        <v>573233</v>
      </c>
      <c r="T14" s="23">
        <v>587465</v>
      </c>
      <c r="U14" s="23">
        <v>602103</v>
      </c>
      <c r="V14" s="23">
        <v>617162</v>
      </c>
      <c r="W14" s="23">
        <v>632676</v>
      </c>
      <c r="X14" s="23">
        <v>648680</v>
      </c>
      <c r="Y14" s="23">
        <v>665152</v>
      </c>
      <c r="Z14" s="23">
        <v>531452</v>
      </c>
      <c r="AA14" s="23">
        <v>425638</v>
      </c>
      <c r="AB14" s="23">
        <v>401613</v>
      </c>
      <c r="AC14" s="23">
        <v>311972</v>
      </c>
      <c r="AD14" s="23">
        <v>316652</v>
      </c>
      <c r="AE14" s="23">
        <v>321401</v>
      </c>
      <c r="AF14" s="23">
        <v>326221</v>
      </c>
      <c r="AG14" s="23">
        <v>331115</v>
      </c>
      <c r="AH14" s="23">
        <v>305730</v>
      </c>
      <c r="AI14" s="24">
        <v>225715</v>
      </c>
      <c r="AJ14" s="23">
        <v>63329</v>
      </c>
      <c r="AK14" s="24">
        <v>63527</v>
      </c>
    </row>
    <row r="15" spans="1:253" s="14" customFormat="1" ht="15.75" customHeight="1">
      <c r="A15" s="20" t="s">
        <v>27</v>
      </c>
      <c r="B15" s="21"/>
      <c r="C15" s="35"/>
      <c r="D15" s="28" t="s">
        <v>28</v>
      </c>
      <c r="E15" s="22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4"/>
      <c r="AJ15" s="23"/>
      <c r="AK15" s="24"/>
    </row>
    <row r="16" spans="1:253" s="14" customFormat="1" ht="15.75" customHeight="1">
      <c r="A16" s="20" t="s">
        <v>29</v>
      </c>
      <c r="B16" s="21"/>
      <c r="C16" s="106" t="s">
        <v>30</v>
      </c>
      <c r="D16" s="107"/>
      <c r="E16" s="36" t="s">
        <v>31</v>
      </c>
      <c r="F16" s="23">
        <v>2047373.11</v>
      </c>
      <c r="G16" s="23">
        <v>2436973.4</v>
      </c>
      <c r="H16" s="23">
        <v>597445</v>
      </c>
      <c r="I16" s="23">
        <f>I14</f>
        <v>449657</v>
      </c>
      <c r="J16" s="37">
        <f t="shared" ref="J16:AK16" si="2">J14</f>
        <v>460769</v>
      </c>
      <c r="K16" s="37">
        <f t="shared" si="2"/>
        <v>472126</v>
      </c>
      <c r="L16" s="37">
        <f t="shared" si="2"/>
        <v>483727</v>
      </c>
      <c r="M16" s="37">
        <f t="shared" si="2"/>
        <v>495585</v>
      </c>
      <c r="N16" s="37">
        <f t="shared" si="2"/>
        <v>507698</v>
      </c>
      <c r="O16" s="37">
        <f t="shared" si="2"/>
        <v>520122</v>
      </c>
      <c r="P16" s="37">
        <f t="shared" si="2"/>
        <v>532842</v>
      </c>
      <c r="Q16" s="37">
        <f t="shared" si="2"/>
        <v>545912</v>
      </c>
      <c r="R16" s="37">
        <f t="shared" si="2"/>
        <v>559388</v>
      </c>
      <c r="S16" s="37">
        <f t="shared" si="2"/>
        <v>573233</v>
      </c>
      <c r="T16" s="37">
        <f t="shared" si="2"/>
        <v>587465</v>
      </c>
      <c r="U16" s="37">
        <f t="shared" si="2"/>
        <v>602103</v>
      </c>
      <c r="V16" s="37">
        <f t="shared" si="2"/>
        <v>617162</v>
      </c>
      <c r="W16" s="37">
        <f t="shared" si="2"/>
        <v>632676</v>
      </c>
      <c r="X16" s="37">
        <f t="shared" si="2"/>
        <v>648680</v>
      </c>
      <c r="Y16" s="37">
        <f t="shared" si="2"/>
        <v>665152</v>
      </c>
      <c r="Z16" s="37">
        <f t="shared" si="2"/>
        <v>531452</v>
      </c>
      <c r="AA16" s="37">
        <f t="shared" si="2"/>
        <v>425638</v>
      </c>
      <c r="AB16" s="37">
        <f t="shared" si="2"/>
        <v>401613</v>
      </c>
      <c r="AC16" s="37">
        <f t="shared" si="2"/>
        <v>311972</v>
      </c>
      <c r="AD16" s="37">
        <f t="shared" si="2"/>
        <v>316652</v>
      </c>
      <c r="AE16" s="37">
        <f t="shared" si="2"/>
        <v>321401</v>
      </c>
      <c r="AF16" s="37">
        <f t="shared" si="2"/>
        <v>326221</v>
      </c>
      <c r="AG16" s="37">
        <f t="shared" si="2"/>
        <v>331115</v>
      </c>
      <c r="AH16" s="37">
        <f t="shared" si="2"/>
        <v>305730</v>
      </c>
      <c r="AI16" s="37">
        <f t="shared" si="2"/>
        <v>225715</v>
      </c>
      <c r="AJ16" s="37">
        <f t="shared" si="2"/>
        <v>63329</v>
      </c>
      <c r="AK16" s="37">
        <f t="shared" si="2"/>
        <v>63527</v>
      </c>
    </row>
    <row r="17" spans="1:37" s="14" customFormat="1" ht="15.75" customHeight="1">
      <c r="A17" s="20" t="s">
        <v>32</v>
      </c>
      <c r="B17" s="21"/>
      <c r="C17" s="106" t="s">
        <v>33</v>
      </c>
      <c r="D17" s="107"/>
      <c r="E17" s="36" t="s">
        <v>31</v>
      </c>
      <c r="F17" s="23">
        <v>11474187.99</v>
      </c>
      <c r="G17" s="23">
        <v>22076267.399999999</v>
      </c>
      <c r="H17" s="23">
        <v>22701218.600000001</v>
      </c>
      <c r="I17" s="23">
        <v>21869562.670000002</v>
      </c>
      <c r="J17" s="23">
        <v>8288558.7199999997</v>
      </c>
      <c r="K17" s="23">
        <v>13109160.02</v>
      </c>
      <c r="L17" s="23">
        <v>14780000</v>
      </c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</row>
    <row r="18" spans="1:37" s="14" customFormat="1" ht="15.75" customHeight="1">
      <c r="A18" s="38" t="s">
        <v>34</v>
      </c>
      <c r="B18" s="121" t="s">
        <v>35</v>
      </c>
      <c r="C18" s="122"/>
      <c r="D18" s="123"/>
      <c r="E18" s="39">
        <f t="shared" ref="E18:AK18" si="3">E5-E11</f>
        <v>9235517.6800000072</v>
      </c>
      <c r="F18" s="40">
        <f t="shared" si="3"/>
        <v>14935398.979999989</v>
      </c>
      <c r="G18" s="40">
        <f t="shared" si="3"/>
        <v>22976514.800000012</v>
      </c>
      <c r="H18" s="40">
        <f t="shared" si="3"/>
        <v>23053685.439999998</v>
      </c>
      <c r="I18" s="40">
        <f t="shared" si="3"/>
        <v>24470729</v>
      </c>
      <c r="J18" s="40">
        <f t="shared" si="3"/>
        <v>21040675</v>
      </c>
      <c r="K18" s="40">
        <f t="shared" si="3"/>
        <v>23903567</v>
      </c>
      <c r="L18" s="40">
        <f t="shared" si="3"/>
        <v>27403629</v>
      </c>
      <c r="M18" s="40">
        <f t="shared" si="3"/>
        <v>31988673</v>
      </c>
      <c r="N18" s="40">
        <f t="shared" si="3"/>
        <v>36804900</v>
      </c>
      <c r="O18" s="40">
        <f t="shared" si="3"/>
        <v>41912922</v>
      </c>
      <c r="P18" s="40">
        <f t="shared" si="3"/>
        <v>47263192</v>
      </c>
      <c r="Q18" s="40">
        <f t="shared" si="3"/>
        <v>34332830</v>
      </c>
      <c r="R18" s="40">
        <f t="shared" si="3"/>
        <v>35947576</v>
      </c>
      <c r="S18" s="40">
        <f t="shared" si="3"/>
        <v>37608539</v>
      </c>
      <c r="T18" s="40">
        <f t="shared" si="3"/>
        <v>39316851</v>
      </c>
      <c r="U18" s="40">
        <f t="shared" si="3"/>
        <v>41073671</v>
      </c>
      <c r="V18" s="40">
        <f t="shared" si="3"/>
        <v>42880185</v>
      </c>
      <c r="W18" s="40">
        <f t="shared" si="3"/>
        <v>44737605</v>
      </c>
      <c r="X18" s="40">
        <f t="shared" si="3"/>
        <v>46647171</v>
      </c>
      <c r="Y18" s="40">
        <f t="shared" si="3"/>
        <v>48610150</v>
      </c>
      <c r="Z18" s="40">
        <f t="shared" si="3"/>
        <v>50627839</v>
      </c>
      <c r="AA18" s="40">
        <f t="shared" si="3"/>
        <v>52701565</v>
      </c>
      <c r="AB18" s="40">
        <f t="shared" si="3"/>
        <v>54832682</v>
      </c>
      <c r="AC18" s="40">
        <f t="shared" si="3"/>
        <v>57022578</v>
      </c>
      <c r="AD18" s="40">
        <f t="shared" si="3"/>
        <v>59272670</v>
      </c>
      <c r="AE18" s="40">
        <f t="shared" si="3"/>
        <v>61584409</v>
      </c>
      <c r="AF18" s="40">
        <f t="shared" si="3"/>
        <v>63959277</v>
      </c>
      <c r="AG18" s="40">
        <f t="shared" si="3"/>
        <v>66398791</v>
      </c>
      <c r="AH18" s="40">
        <f t="shared" si="3"/>
        <v>68904499</v>
      </c>
      <c r="AI18" s="41">
        <f t="shared" si="3"/>
        <v>71477987</v>
      </c>
      <c r="AJ18" s="40">
        <f t="shared" si="3"/>
        <v>74120867</v>
      </c>
      <c r="AK18" s="41">
        <f t="shared" si="3"/>
        <v>76834823</v>
      </c>
    </row>
    <row r="19" spans="1:37" s="14" customFormat="1" ht="15.75" customHeight="1">
      <c r="A19" s="30" t="s">
        <v>36</v>
      </c>
      <c r="B19" s="124" t="s">
        <v>37</v>
      </c>
      <c r="C19" s="125"/>
      <c r="D19" s="126"/>
      <c r="E19" s="31">
        <f>E20</f>
        <v>2257355</v>
      </c>
      <c r="F19" s="32">
        <f>F20</f>
        <v>1300092.8700000001</v>
      </c>
      <c r="G19" s="32">
        <f>G20</f>
        <v>1904899.2</v>
      </c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  <c r="AF19" s="32"/>
      <c r="AG19" s="32"/>
      <c r="AH19" s="32"/>
      <c r="AI19" s="33"/>
      <c r="AJ19" s="32"/>
      <c r="AK19" s="33"/>
    </row>
    <row r="20" spans="1:37" s="14" customFormat="1" ht="15.75" customHeight="1">
      <c r="A20" s="20" t="s">
        <v>21</v>
      </c>
      <c r="B20" s="21"/>
      <c r="C20" s="127" t="s">
        <v>38</v>
      </c>
      <c r="D20" s="128"/>
      <c r="E20" s="31">
        <v>2257355</v>
      </c>
      <c r="F20" s="23">
        <v>1300092.8700000001</v>
      </c>
      <c r="G20" s="23">
        <v>1904899.2</v>
      </c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4"/>
      <c r="AJ20" s="23"/>
      <c r="AK20" s="24"/>
    </row>
    <row r="21" spans="1:37" s="14" customFormat="1" ht="15.75" customHeight="1">
      <c r="A21" s="30" t="s">
        <v>39</v>
      </c>
      <c r="B21" s="118" t="s">
        <v>40</v>
      </c>
      <c r="C21" s="119"/>
      <c r="D21" s="120"/>
      <c r="E21" s="31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2"/>
      <c r="AF21" s="32"/>
      <c r="AG21" s="32"/>
      <c r="AH21" s="32"/>
      <c r="AI21" s="33"/>
      <c r="AJ21" s="32"/>
      <c r="AK21" s="33"/>
    </row>
    <row r="22" spans="1:37" s="14" customFormat="1" ht="15.75" customHeight="1">
      <c r="A22" s="38" t="s">
        <v>41</v>
      </c>
      <c r="B22" s="129" t="s">
        <v>42</v>
      </c>
      <c r="C22" s="130"/>
      <c r="D22" s="131"/>
      <c r="E22" s="39">
        <f>E18+E19+E21</f>
        <v>11492872.680000007</v>
      </c>
      <c r="F22" s="40">
        <f>F18+F19+F21</f>
        <v>16235491.84999999</v>
      </c>
      <c r="G22" s="40">
        <f>G18+G19+G21</f>
        <v>24881414.000000011</v>
      </c>
      <c r="H22" s="40">
        <f t="shared" ref="H22:AI22" si="4">H18+H19+H21</f>
        <v>23053685.439999998</v>
      </c>
      <c r="I22" s="40">
        <f t="shared" si="4"/>
        <v>24470729</v>
      </c>
      <c r="J22" s="40">
        <f t="shared" si="4"/>
        <v>21040675</v>
      </c>
      <c r="K22" s="40">
        <f t="shared" si="4"/>
        <v>23903567</v>
      </c>
      <c r="L22" s="40">
        <f t="shared" si="4"/>
        <v>27403629</v>
      </c>
      <c r="M22" s="40">
        <f t="shared" si="4"/>
        <v>31988673</v>
      </c>
      <c r="N22" s="40">
        <f t="shared" si="4"/>
        <v>36804900</v>
      </c>
      <c r="O22" s="40">
        <f t="shared" si="4"/>
        <v>41912922</v>
      </c>
      <c r="P22" s="40">
        <f t="shared" si="4"/>
        <v>47263192</v>
      </c>
      <c r="Q22" s="40">
        <f t="shared" si="4"/>
        <v>34332830</v>
      </c>
      <c r="R22" s="40">
        <f t="shared" si="4"/>
        <v>35947576</v>
      </c>
      <c r="S22" s="40">
        <f t="shared" si="4"/>
        <v>37608539</v>
      </c>
      <c r="T22" s="40">
        <f t="shared" si="4"/>
        <v>39316851</v>
      </c>
      <c r="U22" s="40">
        <f t="shared" si="4"/>
        <v>41073671</v>
      </c>
      <c r="V22" s="40">
        <f t="shared" si="4"/>
        <v>42880185</v>
      </c>
      <c r="W22" s="40">
        <f t="shared" si="4"/>
        <v>44737605</v>
      </c>
      <c r="X22" s="40">
        <f t="shared" si="4"/>
        <v>46647171</v>
      </c>
      <c r="Y22" s="40">
        <f t="shared" si="4"/>
        <v>48610150</v>
      </c>
      <c r="Z22" s="40">
        <f t="shared" si="4"/>
        <v>50627839</v>
      </c>
      <c r="AA22" s="40">
        <f t="shared" si="4"/>
        <v>52701565</v>
      </c>
      <c r="AB22" s="40">
        <f t="shared" si="4"/>
        <v>54832682</v>
      </c>
      <c r="AC22" s="40">
        <f t="shared" si="4"/>
        <v>57022578</v>
      </c>
      <c r="AD22" s="40">
        <f t="shared" si="4"/>
        <v>59272670</v>
      </c>
      <c r="AE22" s="40">
        <f t="shared" si="4"/>
        <v>61584409</v>
      </c>
      <c r="AF22" s="40">
        <f t="shared" si="4"/>
        <v>63959277</v>
      </c>
      <c r="AG22" s="40">
        <f t="shared" si="4"/>
        <v>66398791</v>
      </c>
      <c r="AH22" s="40">
        <f t="shared" si="4"/>
        <v>68904499</v>
      </c>
      <c r="AI22" s="41">
        <f t="shared" si="4"/>
        <v>71477987</v>
      </c>
      <c r="AJ22" s="40">
        <f>AJ18+AJ19+AJ21</f>
        <v>74120867</v>
      </c>
      <c r="AK22" s="41">
        <f>AK18+AK19+AK21</f>
        <v>76834823</v>
      </c>
    </row>
    <row r="23" spans="1:37" s="14" customFormat="1" ht="15.75" customHeight="1">
      <c r="A23" s="30" t="s">
        <v>43</v>
      </c>
      <c r="B23" s="124" t="s">
        <v>44</v>
      </c>
      <c r="C23" s="125"/>
      <c r="D23" s="126"/>
      <c r="E23" s="31">
        <f>E24+E25</f>
        <v>16805364.98</v>
      </c>
      <c r="F23" s="32">
        <f>F24+F25</f>
        <v>21720951.939999998</v>
      </c>
      <c r="G23" s="32">
        <f>G24+G25</f>
        <v>21199484</v>
      </c>
      <c r="H23" s="32">
        <f t="shared" ref="H23:AI23" si="5">H24+H25</f>
        <v>23329671</v>
      </c>
      <c r="I23" s="32">
        <f t="shared" si="5"/>
        <v>6073630</v>
      </c>
      <c r="J23" s="32">
        <f t="shared" si="5"/>
        <v>9287185</v>
      </c>
      <c r="K23" s="32">
        <f t="shared" si="5"/>
        <v>12426938</v>
      </c>
      <c r="L23" s="32">
        <f t="shared" si="5"/>
        <v>16282278</v>
      </c>
      <c r="M23" s="32">
        <f t="shared" si="5"/>
        <v>18939565</v>
      </c>
      <c r="N23" s="32">
        <f t="shared" si="5"/>
        <v>21096562</v>
      </c>
      <c r="O23" s="32">
        <f t="shared" si="5"/>
        <v>23284610</v>
      </c>
      <c r="P23" s="32">
        <f t="shared" si="5"/>
        <v>25895210</v>
      </c>
      <c r="Q23" s="32">
        <f t="shared" si="5"/>
        <v>13215640</v>
      </c>
      <c r="R23" s="32">
        <f t="shared" si="5"/>
        <v>12836915</v>
      </c>
      <c r="S23" s="32">
        <f t="shared" si="5"/>
        <v>12458191</v>
      </c>
      <c r="T23" s="32">
        <f t="shared" si="5"/>
        <v>11079466</v>
      </c>
      <c r="U23" s="32">
        <f t="shared" si="5"/>
        <v>4235199.74</v>
      </c>
      <c r="V23" s="32">
        <f t="shared" si="5"/>
        <v>0</v>
      </c>
      <c r="W23" s="32">
        <f t="shared" si="5"/>
        <v>0</v>
      </c>
      <c r="X23" s="32">
        <f t="shared" si="5"/>
        <v>0</v>
      </c>
      <c r="Y23" s="32">
        <f t="shared" si="5"/>
        <v>0</v>
      </c>
      <c r="Z23" s="32">
        <f t="shared" si="5"/>
        <v>0</v>
      </c>
      <c r="AA23" s="32">
        <f t="shared" si="5"/>
        <v>0</v>
      </c>
      <c r="AB23" s="32">
        <f t="shared" si="5"/>
        <v>0</v>
      </c>
      <c r="AC23" s="32">
        <f t="shared" si="5"/>
        <v>0</v>
      </c>
      <c r="AD23" s="32">
        <f t="shared" si="5"/>
        <v>0</v>
      </c>
      <c r="AE23" s="32">
        <f t="shared" si="5"/>
        <v>0</v>
      </c>
      <c r="AF23" s="32">
        <f t="shared" si="5"/>
        <v>0</v>
      </c>
      <c r="AG23" s="32">
        <f t="shared" si="5"/>
        <v>0</v>
      </c>
      <c r="AH23" s="32">
        <f t="shared" si="5"/>
        <v>0</v>
      </c>
      <c r="AI23" s="33">
        <f t="shared" si="5"/>
        <v>0</v>
      </c>
      <c r="AJ23" s="32">
        <f>AJ24+AJ25</f>
        <v>0</v>
      </c>
      <c r="AK23" s="33">
        <f>AK24+AK25</f>
        <v>0</v>
      </c>
    </row>
    <row r="24" spans="1:37" s="14" customFormat="1" ht="15.75" customHeight="1">
      <c r="A24" s="20" t="s">
        <v>21</v>
      </c>
      <c r="B24" s="21"/>
      <c r="C24" s="132" t="s">
        <v>45</v>
      </c>
      <c r="D24" s="133"/>
      <c r="E24" s="22">
        <v>14467364.98</v>
      </c>
      <c r="F24" s="23">
        <v>18277490.309999999</v>
      </c>
      <c r="G24" s="23">
        <v>17375049</v>
      </c>
      <c r="H24" s="23">
        <v>19759818</v>
      </c>
      <c r="I24" s="23">
        <v>3000000</v>
      </c>
      <c r="J24" s="23">
        <v>6050000</v>
      </c>
      <c r="K24" s="23">
        <v>9155200</v>
      </c>
      <c r="L24" s="23">
        <v>13155200</v>
      </c>
      <c r="M24" s="23">
        <v>16037455</v>
      </c>
      <c r="N24" s="23">
        <v>18500000</v>
      </c>
      <c r="O24" s="23">
        <v>21000000</v>
      </c>
      <c r="P24" s="23">
        <v>24000000</v>
      </c>
      <c r="Q24" s="23">
        <v>11511380</v>
      </c>
      <c r="R24" s="23">
        <v>11511380</v>
      </c>
      <c r="S24" s="23">
        <v>11511380</v>
      </c>
      <c r="T24" s="23">
        <v>10511380</v>
      </c>
      <c r="U24" s="23">
        <v>3856475.74</v>
      </c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4"/>
      <c r="AJ24" s="23"/>
      <c r="AK24" s="24"/>
    </row>
    <row r="25" spans="1:37" s="14" customFormat="1" ht="15.75" customHeight="1">
      <c r="A25" s="20" t="s">
        <v>23</v>
      </c>
      <c r="B25" s="21"/>
      <c r="C25" s="132" t="s">
        <v>46</v>
      </c>
      <c r="D25" s="133"/>
      <c r="E25" s="22">
        <v>2338000</v>
      </c>
      <c r="F25" s="23">
        <v>3443461.63</v>
      </c>
      <c r="G25" s="23">
        <v>3824435</v>
      </c>
      <c r="H25" s="23">
        <v>3569853</v>
      </c>
      <c r="I25" s="23">
        <v>3073630</v>
      </c>
      <c r="J25" s="23">
        <v>3237185</v>
      </c>
      <c r="K25" s="23">
        <v>3271738</v>
      </c>
      <c r="L25" s="23">
        <v>3127078</v>
      </c>
      <c r="M25" s="23">
        <v>2902110</v>
      </c>
      <c r="N25" s="23">
        <v>2596562</v>
      </c>
      <c r="O25" s="23">
        <v>2284610</v>
      </c>
      <c r="P25" s="34">
        <v>1895210</v>
      </c>
      <c r="Q25" s="23">
        <v>1704260</v>
      </c>
      <c r="R25" s="23">
        <v>1325535</v>
      </c>
      <c r="S25" s="23">
        <v>946811</v>
      </c>
      <c r="T25" s="23">
        <v>568086</v>
      </c>
      <c r="U25" s="23">
        <v>378724</v>
      </c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/>
      <c r="AI25" s="24"/>
      <c r="AJ25" s="23"/>
      <c r="AK25" s="24"/>
    </row>
    <row r="26" spans="1:37" s="14" customFormat="1" ht="15.75" customHeight="1">
      <c r="A26" s="30" t="s">
        <v>47</v>
      </c>
      <c r="B26" s="124" t="s">
        <v>48</v>
      </c>
      <c r="C26" s="125"/>
      <c r="D26" s="126"/>
      <c r="E26" s="31"/>
      <c r="F26" s="32"/>
      <c r="G26" s="32"/>
      <c r="H26" s="32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2"/>
      <c r="AE26" s="32"/>
      <c r="AF26" s="32"/>
      <c r="AG26" s="32"/>
      <c r="AH26" s="32"/>
      <c r="AI26" s="33"/>
      <c r="AJ26" s="32"/>
      <c r="AK26" s="33"/>
    </row>
    <row r="27" spans="1:37" s="14" customFormat="1" ht="15.75" customHeight="1">
      <c r="A27" s="38" t="s">
        <v>49</v>
      </c>
      <c r="B27" s="121" t="s">
        <v>50</v>
      </c>
      <c r="C27" s="122"/>
      <c r="D27" s="123"/>
      <c r="E27" s="39">
        <f>E22-E23-E26</f>
        <v>-5312492.2999999933</v>
      </c>
      <c r="F27" s="40">
        <f>F22-F23-F26</f>
        <v>-5485460.0900000073</v>
      </c>
      <c r="G27" s="40">
        <f>G22-G23-G26</f>
        <v>3681930.0000000112</v>
      </c>
      <c r="H27" s="40">
        <f>H22-H23-H26</f>
        <v>-275985.56000000238</v>
      </c>
      <c r="I27" s="40">
        <f t="shared" ref="I27:AI27" si="6">I22-I23-I26</f>
        <v>18397099</v>
      </c>
      <c r="J27" s="40">
        <f t="shared" si="6"/>
        <v>11753490</v>
      </c>
      <c r="K27" s="40">
        <f t="shared" si="6"/>
        <v>11476629</v>
      </c>
      <c r="L27" s="40">
        <f t="shared" si="6"/>
        <v>11121351</v>
      </c>
      <c r="M27" s="40">
        <f t="shared" si="6"/>
        <v>13049108</v>
      </c>
      <c r="N27" s="40">
        <f t="shared" si="6"/>
        <v>15708338</v>
      </c>
      <c r="O27" s="40">
        <f t="shared" si="6"/>
        <v>18628312</v>
      </c>
      <c r="P27" s="40">
        <f t="shared" si="6"/>
        <v>21367982</v>
      </c>
      <c r="Q27" s="40">
        <f t="shared" si="6"/>
        <v>21117190</v>
      </c>
      <c r="R27" s="40">
        <f t="shared" si="6"/>
        <v>23110661</v>
      </c>
      <c r="S27" s="40">
        <f t="shared" si="6"/>
        <v>25150348</v>
      </c>
      <c r="T27" s="40">
        <f t="shared" si="6"/>
        <v>28237385</v>
      </c>
      <c r="U27" s="40">
        <f t="shared" si="6"/>
        <v>36838471.259999998</v>
      </c>
      <c r="V27" s="40">
        <f t="shared" si="6"/>
        <v>42880185</v>
      </c>
      <c r="W27" s="40">
        <f t="shared" si="6"/>
        <v>44737605</v>
      </c>
      <c r="X27" s="40">
        <f t="shared" si="6"/>
        <v>46647171</v>
      </c>
      <c r="Y27" s="40">
        <f t="shared" si="6"/>
        <v>48610150</v>
      </c>
      <c r="Z27" s="40">
        <f t="shared" si="6"/>
        <v>50627839</v>
      </c>
      <c r="AA27" s="40">
        <f t="shared" si="6"/>
        <v>52701565</v>
      </c>
      <c r="AB27" s="40">
        <f t="shared" si="6"/>
        <v>54832682</v>
      </c>
      <c r="AC27" s="40">
        <f t="shared" si="6"/>
        <v>57022578</v>
      </c>
      <c r="AD27" s="40">
        <f t="shared" si="6"/>
        <v>59272670</v>
      </c>
      <c r="AE27" s="40">
        <f t="shared" si="6"/>
        <v>61584409</v>
      </c>
      <c r="AF27" s="40">
        <f t="shared" si="6"/>
        <v>63959277</v>
      </c>
      <c r="AG27" s="40">
        <f t="shared" si="6"/>
        <v>66398791</v>
      </c>
      <c r="AH27" s="40">
        <f t="shared" si="6"/>
        <v>68904499</v>
      </c>
      <c r="AI27" s="41">
        <f t="shared" si="6"/>
        <v>71477987</v>
      </c>
      <c r="AJ27" s="40">
        <f>AJ22-AJ23-AJ26</f>
        <v>74120867</v>
      </c>
      <c r="AK27" s="41">
        <f>AK22-AK23-AK26</f>
        <v>76834823</v>
      </c>
    </row>
    <row r="28" spans="1:37" s="14" customFormat="1" ht="15.75" customHeight="1">
      <c r="A28" s="30" t="s">
        <v>51</v>
      </c>
      <c r="B28" s="124" t="s">
        <v>52</v>
      </c>
      <c r="C28" s="125"/>
      <c r="D28" s="126"/>
      <c r="E28" s="31">
        <v>40049316.270000003</v>
      </c>
      <c r="F28" s="32">
        <v>17681405.91</v>
      </c>
      <c r="G28" s="32">
        <v>26321930</v>
      </c>
      <c r="H28" s="32">
        <v>22542548.600000001</v>
      </c>
      <c r="I28" s="32">
        <v>21869562.670000002</v>
      </c>
      <c r="J28" s="32">
        <v>17538260</v>
      </c>
      <c r="K28" s="32">
        <v>19463490</v>
      </c>
      <c r="L28" s="32">
        <v>21208533</v>
      </c>
      <c r="M28" s="32">
        <v>24053182</v>
      </c>
      <c r="N28" s="32">
        <v>27187090</v>
      </c>
      <c r="O28" s="32">
        <v>30627631</v>
      </c>
      <c r="P28" s="32">
        <v>33893133</v>
      </c>
      <c r="Q28" s="32">
        <v>21117190</v>
      </c>
      <c r="R28" s="32">
        <v>23110661</v>
      </c>
      <c r="S28" s="32">
        <v>25150348</v>
      </c>
      <c r="T28" s="32">
        <v>28237385</v>
      </c>
      <c r="U28" s="32">
        <v>36838471</v>
      </c>
      <c r="V28" s="32">
        <v>42880185</v>
      </c>
      <c r="W28" s="32">
        <v>44737605</v>
      </c>
      <c r="X28" s="32">
        <v>46647171</v>
      </c>
      <c r="Y28" s="32">
        <v>48610150</v>
      </c>
      <c r="Z28" s="32">
        <v>50627839</v>
      </c>
      <c r="AA28" s="32">
        <v>52701565</v>
      </c>
      <c r="AB28" s="32">
        <v>54832682</v>
      </c>
      <c r="AC28" s="32">
        <v>57022578</v>
      </c>
      <c r="AD28" s="32">
        <v>59272670</v>
      </c>
      <c r="AE28" s="32">
        <v>61584409</v>
      </c>
      <c r="AF28" s="32">
        <v>63959277</v>
      </c>
      <c r="AG28" s="32">
        <v>66398791</v>
      </c>
      <c r="AH28" s="32">
        <v>68904499</v>
      </c>
      <c r="AI28" s="33">
        <v>71477987</v>
      </c>
      <c r="AJ28" s="32">
        <v>74120867</v>
      </c>
      <c r="AK28" s="33">
        <v>76834823</v>
      </c>
    </row>
    <row r="29" spans="1:37" s="14" customFormat="1" ht="15.75" customHeight="1">
      <c r="A29" s="20" t="s">
        <v>21</v>
      </c>
      <c r="B29" s="21"/>
      <c r="C29" s="127" t="s">
        <v>53</v>
      </c>
      <c r="D29" s="128"/>
      <c r="E29" s="36" t="s">
        <v>31</v>
      </c>
      <c r="F29" s="23">
        <v>12615825</v>
      </c>
      <c r="G29" s="23">
        <v>20067453</v>
      </c>
      <c r="H29" s="23">
        <v>22542548.600000001</v>
      </c>
      <c r="I29" s="23">
        <v>21869562.670000002</v>
      </c>
      <c r="J29" s="23">
        <v>8288558.7199999997</v>
      </c>
      <c r="K29" s="23">
        <v>13109160.02</v>
      </c>
      <c r="L29" s="23">
        <v>14780000</v>
      </c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4"/>
      <c r="AJ29" s="23"/>
      <c r="AK29" s="24"/>
    </row>
    <row r="30" spans="1:37" s="14" customFormat="1" ht="15.75" customHeight="1">
      <c r="A30" s="30" t="s">
        <v>54</v>
      </c>
      <c r="B30" s="118" t="s">
        <v>55</v>
      </c>
      <c r="C30" s="119"/>
      <c r="D30" s="120"/>
      <c r="E30" s="31">
        <v>45361809.030000001</v>
      </c>
      <c r="F30" s="32">
        <v>23166866</v>
      </c>
      <c r="G30" s="32">
        <v>22640000</v>
      </c>
      <c r="H30" s="32">
        <v>22818534.16</v>
      </c>
      <c r="I30" s="32">
        <v>3472463.67</v>
      </c>
      <c r="J30" s="32">
        <v>5784770</v>
      </c>
      <c r="K30" s="32">
        <v>7986861</v>
      </c>
      <c r="L30" s="32">
        <v>10087182</v>
      </c>
      <c r="M30" s="32">
        <v>11004074</v>
      </c>
      <c r="N30" s="32">
        <v>11478752</v>
      </c>
      <c r="O30" s="32">
        <v>11999319</v>
      </c>
      <c r="P30" s="32">
        <v>12525151</v>
      </c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G30" s="32"/>
      <c r="AH30" s="32"/>
      <c r="AI30" s="33"/>
      <c r="AJ30" s="32"/>
      <c r="AK30" s="33"/>
    </row>
    <row r="31" spans="1:37" s="14" customFormat="1" ht="15.75" customHeight="1">
      <c r="A31" s="42" t="s">
        <v>21</v>
      </c>
      <c r="B31" s="43"/>
      <c r="C31" s="44"/>
      <c r="D31" s="45" t="s">
        <v>56</v>
      </c>
      <c r="E31" s="46">
        <v>462439</v>
      </c>
      <c r="F31" s="47"/>
      <c r="G31" s="47"/>
      <c r="H31" s="47"/>
      <c r="I31" s="48"/>
      <c r="J31" s="48"/>
      <c r="K31" s="48"/>
      <c r="L31" s="48"/>
      <c r="M31" s="48"/>
      <c r="N31" s="48"/>
      <c r="O31" s="48"/>
      <c r="P31" s="48"/>
      <c r="Q31" s="48"/>
      <c r="R31" s="48"/>
      <c r="S31" s="48"/>
      <c r="T31" s="48"/>
      <c r="U31" s="48"/>
      <c r="V31" s="48"/>
      <c r="W31" s="48"/>
      <c r="X31" s="48"/>
      <c r="Y31" s="48"/>
      <c r="Z31" s="48"/>
      <c r="AA31" s="48"/>
      <c r="AB31" s="48"/>
      <c r="AC31" s="48"/>
      <c r="AD31" s="48"/>
      <c r="AE31" s="48"/>
      <c r="AF31" s="48"/>
      <c r="AG31" s="48"/>
      <c r="AH31" s="48"/>
      <c r="AI31" s="49"/>
      <c r="AJ31" s="48"/>
      <c r="AK31" s="49"/>
    </row>
    <row r="32" spans="1:37" s="14" customFormat="1" ht="15.75" customHeight="1" thickBot="1">
      <c r="A32" s="50" t="s">
        <v>57</v>
      </c>
      <c r="B32" s="134" t="s">
        <v>58</v>
      </c>
      <c r="C32" s="135"/>
      <c r="D32" s="136"/>
      <c r="E32" s="51">
        <f t="shared" ref="E32:AI32" si="7">E27-E28+E30</f>
        <v>0.46000000834465027</v>
      </c>
      <c r="F32" s="52">
        <f>F27-F28+F30</f>
        <v>0</v>
      </c>
      <c r="G32" s="52">
        <f t="shared" si="7"/>
        <v>0</v>
      </c>
      <c r="H32" s="52">
        <f>H27-H28+H30</f>
        <v>0</v>
      </c>
      <c r="I32" s="52">
        <f t="shared" si="7"/>
        <v>0</v>
      </c>
      <c r="J32" s="52">
        <f t="shared" si="7"/>
        <v>0</v>
      </c>
      <c r="K32" s="52">
        <f t="shared" si="7"/>
        <v>0</v>
      </c>
      <c r="L32" s="52">
        <f t="shared" si="7"/>
        <v>0</v>
      </c>
      <c r="M32" s="52">
        <f t="shared" si="7"/>
        <v>0</v>
      </c>
      <c r="N32" s="52">
        <f t="shared" si="7"/>
        <v>0</v>
      </c>
      <c r="O32" s="52">
        <f t="shared" si="7"/>
        <v>0</v>
      </c>
      <c r="P32" s="52">
        <f t="shared" si="7"/>
        <v>0</v>
      </c>
      <c r="Q32" s="52">
        <f t="shared" si="7"/>
        <v>0</v>
      </c>
      <c r="R32" s="52">
        <f t="shared" si="7"/>
        <v>0</v>
      </c>
      <c r="S32" s="52">
        <f t="shared" si="7"/>
        <v>0</v>
      </c>
      <c r="T32" s="52">
        <f t="shared" si="7"/>
        <v>0</v>
      </c>
      <c r="U32" s="52">
        <f t="shared" si="7"/>
        <v>0.25999999791383743</v>
      </c>
      <c r="V32" s="52">
        <f t="shared" si="7"/>
        <v>0</v>
      </c>
      <c r="W32" s="52">
        <f t="shared" si="7"/>
        <v>0</v>
      </c>
      <c r="X32" s="52">
        <f t="shared" si="7"/>
        <v>0</v>
      </c>
      <c r="Y32" s="52">
        <f t="shared" si="7"/>
        <v>0</v>
      </c>
      <c r="Z32" s="52">
        <f t="shared" si="7"/>
        <v>0</v>
      </c>
      <c r="AA32" s="52">
        <f t="shared" si="7"/>
        <v>0</v>
      </c>
      <c r="AB32" s="52">
        <f t="shared" si="7"/>
        <v>0</v>
      </c>
      <c r="AC32" s="52">
        <f t="shared" si="7"/>
        <v>0</v>
      </c>
      <c r="AD32" s="52">
        <f t="shared" si="7"/>
        <v>0</v>
      </c>
      <c r="AE32" s="52">
        <f t="shared" si="7"/>
        <v>0</v>
      </c>
      <c r="AF32" s="52">
        <f t="shared" si="7"/>
        <v>0</v>
      </c>
      <c r="AG32" s="52">
        <f t="shared" si="7"/>
        <v>0</v>
      </c>
      <c r="AH32" s="52">
        <f t="shared" si="7"/>
        <v>0</v>
      </c>
      <c r="AI32" s="53">
        <f t="shared" si="7"/>
        <v>0</v>
      </c>
      <c r="AJ32" s="52">
        <f>AJ27-AJ28+AJ30</f>
        <v>0</v>
      </c>
      <c r="AK32" s="53">
        <f>AK27-AK28+AK30</f>
        <v>0</v>
      </c>
    </row>
    <row r="33" spans="1:37" s="14" customFormat="1" ht="15.75" customHeight="1">
      <c r="A33" s="54" t="s">
        <v>59</v>
      </c>
      <c r="B33" s="137" t="s">
        <v>60</v>
      </c>
      <c r="C33" s="138"/>
      <c r="D33" s="139"/>
      <c r="E33" s="55">
        <v>72248235.219999999</v>
      </c>
      <c r="F33" s="56">
        <f>E33+F30-F54</f>
        <v>77137610.909999996</v>
      </c>
      <c r="G33" s="56">
        <f>F33+G30-G54</f>
        <v>82402561.909999996</v>
      </c>
      <c r="H33" s="56">
        <f>G33+H30-H54</f>
        <v>85461278.069999993</v>
      </c>
      <c r="I33" s="56">
        <f t="shared" ref="I33:O33" si="8">H33+I30-I54</f>
        <v>85933741.739999995</v>
      </c>
      <c r="J33" s="56">
        <f t="shared" si="8"/>
        <v>85668511.739999995</v>
      </c>
      <c r="K33" s="56">
        <f t="shared" si="8"/>
        <v>84500172.739999995</v>
      </c>
      <c r="L33" s="56">
        <f t="shared" si="8"/>
        <v>81432154.739999995</v>
      </c>
      <c r="M33" s="56">
        <f t="shared" si="8"/>
        <v>76398773.739999995</v>
      </c>
      <c r="N33" s="56">
        <f t="shared" si="8"/>
        <v>69377525.739999995</v>
      </c>
      <c r="O33" s="56">
        <f t="shared" si="8"/>
        <v>60376844.739999995</v>
      </c>
      <c r="P33" s="56">
        <f>O33+P30-P54</f>
        <v>48901995.739999995</v>
      </c>
      <c r="Q33" s="56">
        <f t="shared" ref="Q33:AK33" si="9">P33+Q30-Q54</f>
        <v>37390615.739999995</v>
      </c>
      <c r="R33" s="56">
        <f>Q33+R30-R54</f>
        <v>25879235.739999995</v>
      </c>
      <c r="S33" s="56">
        <f t="shared" si="9"/>
        <v>14367855.739999995</v>
      </c>
      <c r="T33" s="56">
        <f>S33+T30-T54</f>
        <v>3856475.7399999946</v>
      </c>
      <c r="U33" s="56">
        <f t="shared" si="9"/>
        <v>-5.5879354476928711E-9</v>
      </c>
      <c r="V33" s="56">
        <f t="shared" si="9"/>
        <v>-5.5879354476928711E-9</v>
      </c>
      <c r="W33" s="56">
        <f t="shared" si="9"/>
        <v>-5.5879354476928711E-9</v>
      </c>
      <c r="X33" s="56">
        <f t="shared" si="9"/>
        <v>-5.5879354476928711E-9</v>
      </c>
      <c r="Y33" s="56">
        <f t="shared" si="9"/>
        <v>-5.5879354476928711E-9</v>
      </c>
      <c r="Z33" s="56">
        <f t="shared" si="9"/>
        <v>-5.5879354476928711E-9</v>
      </c>
      <c r="AA33" s="56">
        <f t="shared" si="9"/>
        <v>-5.5879354476928711E-9</v>
      </c>
      <c r="AB33" s="56">
        <f t="shared" si="9"/>
        <v>-5.5879354476928711E-9</v>
      </c>
      <c r="AC33" s="56">
        <f t="shared" si="9"/>
        <v>-5.5879354476928711E-9</v>
      </c>
      <c r="AD33" s="56">
        <f t="shared" si="9"/>
        <v>-5.5879354476928711E-9</v>
      </c>
      <c r="AE33" s="56">
        <f t="shared" si="9"/>
        <v>-5.5879354476928711E-9</v>
      </c>
      <c r="AF33" s="56">
        <f t="shared" si="9"/>
        <v>-5.5879354476928711E-9</v>
      </c>
      <c r="AG33" s="56">
        <f t="shared" si="9"/>
        <v>-5.5879354476928711E-9</v>
      </c>
      <c r="AH33" s="56">
        <f t="shared" si="9"/>
        <v>-5.5879354476928711E-9</v>
      </c>
      <c r="AI33" s="56">
        <f t="shared" si="9"/>
        <v>-5.5879354476928711E-9</v>
      </c>
      <c r="AJ33" s="56">
        <f t="shared" si="9"/>
        <v>-5.5879354476928711E-9</v>
      </c>
      <c r="AK33" s="56">
        <f t="shared" si="9"/>
        <v>-5.5879354476928711E-9</v>
      </c>
    </row>
    <row r="34" spans="1:37" s="14" customFormat="1" ht="15.75" customHeight="1">
      <c r="A34" s="20" t="s">
        <v>21</v>
      </c>
      <c r="B34" s="21"/>
      <c r="C34" s="106" t="s">
        <v>61</v>
      </c>
      <c r="D34" s="107"/>
      <c r="E34" s="22"/>
      <c r="F34" s="37"/>
      <c r="G34" s="37"/>
      <c r="H34" s="37"/>
      <c r="I34" s="37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4"/>
      <c r="AJ34" s="23"/>
      <c r="AK34" s="24"/>
    </row>
    <row r="35" spans="1:37" s="14" customFormat="1" ht="15.75" customHeight="1">
      <c r="A35" s="20" t="s">
        <v>23</v>
      </c>
      <c r="B35" s="21"/>
      <c r="C35" s="106" t="s">
        <v>62</v>
      </c>
      <c r="D35" s="107"/>
      <c r="E35" s="22"/>
      <c r="F35" s="37"/>
      <c r="G35" s="37"/>
      <c r="H35" s="37"/>
      <c r="I35" s="37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4"/>
      <c r="AJ35" s="23"/>
      <c r="AK35" s="24"/>
    </row>
    <row r="36" spans="1:37" s="14" customFormat="1" ht="15.75" customHeight="1">
      <c r="A36" s="30" t="s">
        <v>63</v>
      </c>
      <c r="B36" s="118" t="s">
        <v>64</v>
      </c>
      <c r="C36" s="119"/>
      <c r="D36" s="120"/>
      <c r="E36" s="31"/>
      <c r="F36" s="57"/>
      <c r="G36" s="57"/>
      <c r="H36" s="57"/>
      <c r="I36" s="57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  <c r="AC36" s="32"/>
      <c r="AD36" s="32"/>
      <c r="AE36" s="32"/>
      <c r="AF36" s="32"/>
      <c r="AG36" s="32"/>
      <c r="AH36" s="32"/>
      <c r="AI36" s="33"/>
      <c r="AJ36" s="32"/>
      <c r="AK36" s="33"/>
    </row>
    <row r="37" spans="1:37" s="14" customFormat="1" ht="15.75" customHeight="1">
      <c r="A37" s="30" t="s">
        <v>65</v>
      </c>
      <c r="B37" s="118" t="s">
        <v>66</v>
      </c>
      <c r="C37" s="119"/>
      <c r="D37" s="119"/>
      <c r="E37" s="58">
        <f t="shared" ref="E37:AK37" si="10">+(E23+E14)/E5</f>
        <v>0.11379191263189584</v>
      </c>
      <c r="F37" s="59">
        <f t="shared" si="10"/>
        <v>0.13901215267823283</v>
      </c>
      <c r="G37" s="59">
        <f t="shared" si="10"/>
        <v>0.12889105696771141</v>
      </c>
      <c r="H37" s="59">
        <f t="shared" si="10"/>
        <v>0.14129812540669384</v>
      </c>
      <c r="I37" s="59">
        <f t="shared" si="10"/>
        <v>3.7684477345621047E-2</v>
      </c>
      <c r="J37" s="59">
        <f>+(J23+J14)/J5</f>
        <v>5.616094590873414E-2</v>
      </c>
      <c r="K37" s="59">
        <f t="shared" si="10"/>
        <v>7.1430260406114596E-2</v>
      </c>
      <c r="L37" s="59">
        <f t="shared" si="10"/>
        <v>8.8988732053298616E-2</v>
      </c>
      <c r="M37" s="59">
        <f t="shared" si="10"/>
        <v>9.8020575618374184E-2</v>
      </c>
      <c r="N37" s="59">
        <f t="shared" si="10"/>
        <v>0.1035728263919025</v>
      </c>
      <c r="O37" s="59">
        <f t="shared" si="10"/>
        <v>0.10851429867141719</v>
      </c>
      <c r="P37" s="59">
        <f t="shared" si="10"/>
        <v>0.11483566302880185</v>
      </c>
      <c r="Q37" s="59">
        <f t="shared" si="10"/>
        <v>6.2566507209324315E-2</v>
      </c>
      <c r="R37" s="59">
        <f t="shared" si="10"/>
        <v>5.9711679255155997E-2</v>
      </c>
      <c r="S37" s="59">
        <f t="shared" si="10"/>
        <v>5.6946367509584594E-2</v>
      </c>
      <c r="T37" s="59">
        <f t="shared" si="10"/>
        <v>4.9983954014798805E-2</v>
      </c>
      <c r="U37" s="59">
        <f t="shared" si="10"/>
        <v>2.031781850168075E-2</v>
      </c>
      <c r="V37" s="59">
        <f t="shared" si="10"/>
        <v>2.5413987620575272E-3</v>
      </c>
      <c r="W37" s="59">
        <f t="shared" si="10"/>
        <v>2.5541995607021892E-3</v>
      </c>
      <c r="X37" s="59">
        <f t="shared" si="10"/>
        <v>2.5674606743693444E-3</v>
      </c>
      <c r="Y37" s="59">
        <f t="shared" si="10"/>
        <v>2.5810357618221849E-3</v>
      </c>
      <c r="Z37" s="59">
        <f t="shared" si="10"/>
        <v>2.0217944320732716E-3</v>
      </c>
      <c r="AA37" s="59">
        <f t="shared" si="10"/>
        <v>1.5874979406980949E-3</v>
      </c>
      <c r="AB37" s="59">
        <f t="shared" si="10"/>
        <v>1.4685216986144874E-3</v>
      </c>
      <c r="AC37" s="59">
        <f t="shared" si="10"/>
        <v>1.1183765468065331E-3</v>
      </c>
      <c r="AD37" s="59">
        <f t="shared" si="10"/>
        <v>1.1128957865943778E-3</v>
      </c>
      <c r="AE37" s="59">
        <f t="shared" si="10"/>
        <v>1.1074377264102698E-3</v>
      </c>
      <c r="AF37" s="59">
        <f t="shared" si="10"/>
        <v>1.1020056837199536E-3</v>
      </c>
      <c r="AG37" s="59">
        <f t="shared" si="10"/>
        <v>1.0966059592664083E-3</v>
      </c>
      <c r="AH37" s="59">
        <f t="shared" si="10"/>
        <v>9.92680819150614E-4</v>
      </c>
      <c r="AI37" s="60">
        <f t="shared" si="10"/>
        <v>7.1850835863026142E-4</v>
      </c>
      <c r="AJ37" s="59">
        <f t="shared" si="10"/>
        <v>1.9763955227546185E-4</v>
      </c>
      <c r="AK37" s="60">
        <f t="shared" si="10"/>
        <v>1.9437007670970952E-4</v>
      </c>
    </row>
    <row r="38" spans="1:37" s="14" customFormat="1" ht="15.75" customHeight="1">
      <c r="A38" s="30"/>
      <c r="B38" s="61"/>
      <c r="C38" s="62"/>
      <c r="D38" s="62"/>
      <c r="E38" s="58">
        <f t="shared" ref="E38:AK38" si="11">+(E45+E9)/E5</f>
        <v>-2.3883531666799188E-2</v>
      </c>
      <c r="F38" s="59">
        <f t="shared" si="11"/>
        <v>4.3825246394432346E-2</v>
      </c>
      <c r="G38" s="59">
        <f t="shared" si="11"/>
        <v>3.3684869038964629E-2</v>
      </c>
      <c r="H38" s="59">
        <f t="shared" si="11"/>
        <v>6.1922557208120288E-2</v>
      </c>
      <c r="I38" s="59">
        <f t="shared" si="11"/>
        <v>8.0920529984158135E-2</v>
      </c>
      <c r="J38" s="59">
        <f t="shared" si="11"/>
        <v>9.6521982528079045E-2</v>
      </c>
      <c r="K38" s="59">
        <f t="shared" si="11"/>
        <v>0.10594501488753409</v>
      </c>
      <c r="L38" s="59">
        <f t="shared" si="11"/>
        <v>0.11823699372692788</v>
      </c>
      <c r="M38" s="59">
        <f t="shared" si="11"/>
        <v>0.13408850505265815</v>
      </c>
      <c r="N38" s="59">
        <f t="shared" si="11"/>
        <v>0.14961566717183619</v>
      </c>
      <c r="O38" s="59">
        <f t="shared" si="11"/>
        <v>0.16469155959672835</v>
      </c>
      <c r="P38" s="59">
        <f t="shared" si="11"/>
        <v>0.17975292470037296</v>
      </c>
      <c r="Q38" s="59">
        <f t="shared" si="11"/>
        <v>0.14834487128595258</v>
      </c>
      <c r="R38" s="59">
        <f t="shared" si="11"/>
        <v>0.15432169661666059</v>
      </c>
      <c r="S38" s="59">
        <f t="shared" si="11"/>
        <v>0.16020906358540921</v>
      </c>
      <c r="T38" s="59">
        <f t="shared" si="11"/>
        <v>0.1660090805277108</v>
      </c>
      <c r="U38" s="59">
        <f t="shared" si="11"/>
        <v>0.17092842675410419</v>
      </c>
      <c r="V38" s="59">
        <f t="shared" si="11"/>
        <v>0.17657543574587828</v>
      </c>
      <c r="W38" s="59">
        <f t="shared" si="11"/>
        <v>0.18061183139216291</v>
      </c>
      <c r="X38" s="59">
        <f t="shared" si="11"/>
        <v>0.18462844100801953</v>
      </c>
      <c r="Y38" s="59">
        <f t="shared" si="11"/>
        <v>0.18862536012451392</v>
      </c>
      <c r="Z38" s="59">
        <f t="shared" si="11"/>
        <v>0.19260268659841723</v>
      </c>
      <c r="AA38" s="59">
        <f t="shared" si="11"/>
        <v>0.19656051834908256</v>
      </c>
      <c r="AB38" s="59">
        <f t="shared" si="11"/>
        <v>0.20049894627471726</v>
      </c>
      <c r="AC38" s="59">
        <f t="shared" si="11"/>
        <v>0.20441806916532954</v>
      </c>
      <c r="AD38" s="59">
        <f t="shared" si="11"/>
        <v>0.20831797905334243</v>
      </c>
      <c r="AE38" s="59">
        <f t="shared" si="11"/>
        <v>0.21219877313785632</v>
      </c>
      <c r="AF38" s="59">
        <f t="shared" si="11"/>
        <v>0.21606054417287332</v>
      </c>
      <c r="AG38" s="59">
        <f t="shared" si="11"/>
        <v>0.21990338673477419</v>
      </c>
      <c r="AH38" s="59">
        <f t="shared" si="11"/>
        <v>0.22372738857973593</v>
      </c>
      <c r="AI38" s="60">
        <f t="shared" si="11"/>
        <v>0.22753264567071377</v>
      </c>
      <c r="AJ38" s="59">
        <f t="shared" si="11"/>
        <v>0.23131922133855035</v>
      </c>
      <c r="AK38" s="60">
        <f t="shared" si="11"/>
        <v>0.23508729265488615</v>
      </c>
    </row>
    <row r="39" spans="1:37" s="14" customFormat="1" ht="15.75" customHeight="1">
      <c r="A39" s="30" t="s">
        <v>21</v>
      </c>
      <c r="B39" s="118" t="s">
        <v>67</v>
      </c>
      <c r="C39" s="119"/>
      <c r="D39" s="120"/>
      <c r="E39" s="63">
        <f>+(B38+C38+D38)/3</f>
        <v>0</v>
      </c>
      <c r="F39" s="63">
        <v>4.3799999999999999E-2</v>
      </c>
      <c r="G39" s="63">
        <v>2.29E-2</v>
      </c>
      <c r="H39" s="63">
        <v>1.61E-2</v>
      </c>
      <c r="I39" s="63">
        <f>+(F38+G38+H38)/3</f>
        <v>4.6477557547172421E-2</v>
      </c>
      <c r="J39" s="59">
        <f>+(G38+H38+I38)/3</f>
        <v>5.8842652077081024E-2</v>
      </c>
      <c r="K39" s="59">
        <f t="shared" ref="K39:AH39" si="12">+(H38+I38+J38)/3</f>
        <v>7.9788356573452499E-2</v>
      </c>
      <c r="L39" s="59">
        <f t="shared" si="12"/>
        <v>9.44625091332571E-2</v>
      </c>
      <c r="M39" s="59">
        <f t="shared" si="12"/>
        <v>0.106901330380847</v>
      </c>
      <c r="N39" s="59">
        <f t="shared" si="12"/>
        <v>0.11942350455570672</v>
      </c>
      <c r="O39" s="59">
        <f t="shared" si="12"/>
        <v>0.1339803886504741</v>
      </c>
      <c r="P39" s="59">
        <f t="shared" si="12"/>
        <v>0.14946524394040758</v>
      </c>
      <c r="Q39" s="59">
        <f t="shared" si="12"/>
        <v>0.1646867171563125</v>
      </c>
      <c r="R39" s="59">
        <f t="shared" si="12"/>
        <v>0.16426311852768463</v>
      </c>
      <c r="S39" s="59">
        <f t="shared" si="12"/>
        <v>0.16080649753432871</v>
      </c>
      <c r="T39" s="59">
        <f t="shared" si="12"/>
        <v>0.15429187716267412</v>
      </c>
      <c r="U39" s="59">
        <f t="shared" si="12"/>
        <v>0.16017994690992687</v>
      </c>
      <c r="V39" s="59">
        <f t="shared" si="12"/>
        <v>0.16571552362240807</v>
      </c>
      <c r="W39" s="59">
        <f t="shared" si="12"/>
        <v>0.17117098100923109</v>
      </c>
      <c r="X39" s="59">
        <f t="shared" si="12"/>
        <v>0.17603856463071513</v>
      </c>
      <c r="Y39" s="59">
        <f t="shared" si="12"/>
        <v>0.18060523604868692</v>
      </c>
      <c r="Z39" s="59">
        <f t="shared" si="12"/>
        <v>0.18462187750823211</v>
      </c>
      <c r="AA39" s="59">
        <f t="shared" si="12"/>
        <v>0.18861882924365023</v>
      </c>
      <c r="AB39" s="59">
        <f t="shared" si="12"/>
        <v>0.19259618835733791</v>
      </c>
      <c r="AC39" s="59">
        <f t="shared" si="12"/>
        <v>0.1965540504074057</v>
      </c>
      <c r="AD39" s="59">
        <f t="shared" si="12"/>
        <v>0.20049251126304313</v>
      </c>
      <c r="AE39" s="59">
        <f t="shared" si="12"/>
        <v>0.20441166483112974</v>
      </c>
      <c r="AF39" s="59">
        <f t="shared" si="12"/>
        <v>0.20831160711884275</v>
      </c>
      <c r="AG39" s="59">
        <f t="shared" si="12"/>
        <v>0.21219243212135738</v>
      </c>
      <c r="AH39" s="59">
        <f t="shared" si="12"/>
        <v>0.2160542346818346</v>
      </c>
      <c r="AI39" s="60">
        <f>+(AF39+AG39+AH39)/3</f>
        <v>0.21218609130734492</v>
      </c>
      <c r="AJ39" s="59">
        <f>+(AG38+AH38+AI38)/3</f>
        <v>0.22372114032840795</v>
      </c>
      <c r="AK39" s="60">
        <f>+(AH39+AI39+AJ39)/3</f>
        <v>0.21732048877252916</v>
      </c>
    </row>
    <row r="40" spans="1:37" s="14" customFormat="1" ht="15.75" customHeight="1">
      <c r="A40" s="30" t="s">
        <v>68</v>
      </c>
      <c r="B40" s="118" t="s">
        <v>69</v>
      </c>
      <c r="C40" s="119"/>
      <c r="D40" s="120"/>
      <c r="E40" s="64" t="str">
        <f>IF(E37&lt;=E39,"Spełnia  art. 243","Nie spełnia art. 243")</f>
        <v>Nie spełnia art. 243</v>
      </c>
      <c r="F40" s="65" t="str">
        <f>IF(F37&lt;=F39,"Spełnia  art. 243","Nie spełnia art. 243")</f>
        <v>Nie spełnia art. 243</v>
      </c>
      <c r="G40" s="65" t="str">
        <f>IF(G37&lt;=G39,"Spełnia  art. 243","Nie spełnia art. 243")</f>
        <v>Nie spełnia art. 243</v>
      </c>
      <c r="H40" s="65" t="str">
        <f>IF(H37&lt;=H39,"Spełnia  art. 243","Nie spełnia art. 243")</f>
        <v>Nie spełnia art. 243</v>
      </c>
      <c r="I40" s="65" t="str">
        <f>IF(I37&lt;=I39,"Spełnia  art. 243","Nie spełnia art. 243")</f>
        <v>Spełnia  art. 243</v>
      </c>
      <c r="J40" s="65" t="str">
        <f t="shared" ref="J40:AI40" si="13">IF(J37&lt;=J39,"Spełnia  art. 243","Nie spełnia art. 243")</f>
        <v>Spełnia  art. 243</v>
      </c>
      <c r="K40" s="65" t="str">
        <f t="shared" si="13"/>
        <v>Spełnia  art. 243</v>
      </c>
      <c r="L40" s="65" t="str">
        <f t="shared" si="13"/>
        <v>Spełnia  art. 243</v>
      </c>
      <c r="M40" s="65" t="str">
        <f t="shared" si="13"/>
        <v>Spełnia  art. 243</v>
      </c>
      <c r="N40" s="65" t="str">
        <f t="shared" si="13"/>
        <v>Spełnia  art. 243</v>
      </c>
      <c r="O40" s="65" t="str">
        <f t="shared" si="13"/>
        <v>Spełnia  art. 243</v>
      </c>
      <c r="P40" s="65" t="str">
        <f t="shared" si="13"/>
        <v>Spełnia  art. 243</v>
      </c>
      <c r="Q40" s="65" t="str">
        <f t="shared" si="13"/>
        <v>Spełnia  art. 243</v>
      </c>
      <c r="R40" s="65" t="str">
        <f t="shared" si="13"/>
        <v>Spełnia  art. 243</v>
      </c>
      <c r="S40" s="65" t="str">
        <f t="shared" si="13"/>
        <v>Spełnia  art. 243</v>
      </c>
      <c r="T40" s="65" t="str">
        <f t="shared" si="13"/>
        <v>Spełnia  art. 243</v>
      </c>
      <c r="U40" s="65" t="str">
        <f t="shared" si="13"/>
        <v>Spełnia  art. 243</v>
      </c>
      <c r="V40" s="65" t="str">
        <f t="shared" si="13"/>
        <v>Spełnia  art. 243</v>
      </c>
      <c r="W40" s="65" t="str">
        <f t="shared" si="13"/>
        <v>Spełnia  art. 243</v>
      </c>
      <c r="X40" s="65" t="str">
        <f t="shared" si="13"/>
        <v>Spełnia  art. 243</v>
      </c>
      <c r="Y40" s="65" t="str">
        <f t="shared" si="13"/>
        <v>Spełnia  art. 243</v>
      </c>
      <c r="Z40" s="65" t="str">
        <f t="shared" si="13"/>
        <v>Spełnia  art. 243</v>
      </c>
      <c r="AA40" s="65" t="str">
        <f t="shared" si="13"/>
        <v>Spełnia  art. 243</v>
      </c>
      <c r="AB40" s="65" t="str">
        <f t="shared" si="13"/>
        <v>Spełnia  art. 243</v>
      </c>
      <c r="AC40" s="65" t="str">
        <f t="shared" si="13"/>
        <v>Spełnia  art. 243</v>
      </c>
      <c r="AD40" s="65" t="str">
        <f t="shared" si="13"/>
        <v>Spełnia  art. 243</v>
      </c>
      <c r="AE40" s="65" t="str">
        <f t="shared" si="13"/>
        <v>Spełnia  art. 243</v>
      </c>
      <c r="AF40" s="65" t="str">
        <f t="shared" si="13"/>
        <v>Spełnia  art. 243</v>
      </c>
      <c r="AG40" s="65" t="str">
        <f t="shared" si="13"/>
        <v>Spełnia  art. 243</v>
      </c>
      <c r="AH40" s="65" t="str">
        <f t="shared" si="13"/>
        <v>Spełnia  art. 243</v>
      </c>
      <c r="AI40" s="65" t="str">
        <f t="shared" si="13"/>
        <v>Spełnia  art. 243</v>
      </c>
      <c r="AJ40" s="65" t="str">
        <f>IF(AJ37&lt;=AJ39,"Spełnia  art. 243","Nie spełnia art. 243")</f>
        <v>Spełnia  art. 243</v>
      </c>
      <c r="AK40" s="66" t="str">
        <f>IF(AK37&lt;=AK39,"Spełnia  art. 243","Nie spełnia art. 243")</f>
        <v>Spełnia  art. 243</v>
      </c>
    </row>
    <row r="41" spans="1:37" s="14" customFormat="1" ht="15.75" customHeight="1">
      <c r="A41" s="30" t="s">
        <v>70</v>
      </c>
      <c r="B41" s="118" t="s">
        <v>71</v>
      </c>
      <c r="C41" s="119"/>
      <c r="D41" s="120"/>
      <c r="E41" s="58">
        <f>+(E23+E14-E15-E35)/E5</f>
        <v>0.11379191263189584</v>
      </c>
      <c r="F41" s="59">
        <f>+(F23+F14-F15-F35)/F5</f>
        <v>0.13901215267823283</v>
      </c>
      <c r="G41" s="59">
        <f>+(G23+G14-G15-G35)/G5</f>
        <v>0.12889105696771141</v>
      </c>
      <c r="H41" s="59">
        <f>+(H23+H14-H15-H35)/H5</f>
        <v>0.14129812540669384</v>
      </c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7"/>
      <c r="AE41" s="67"/>
      <c r="AF41" s="67"/>
      <c r="AG41" s="67"/>
      <c r="AH41" s="67"/>
      <c r="AI41" s="68"/>
      <c r="AJ41" s="67"/>
      <c r="AK41" s="68"/>
    </row>
    <row r="42" spans="1:37" s="14" customFormat="1" ht="15.75" customHeight="1" thickBot="1">
      <c r="A42" s="69" t="s">
        <v>72</v>
      </c>
      <c r="B42" s="142" t="s">
        <v>73</v>
      </c>
      <c r="C42" s="143"/>
      <c r="D42" s="144"/>
      <c r="E42" s="70">
        <f t="shared" ref="E42:AK42" si="14">+(E33-E34)/E5</f>
        <v>0.47854258120693566</v>
      </c>
      <c r="F42" s="71">
        <f t="shared" si="14"/>
        <v>0.49367382123377784</v>
      </c>
      <c r="G42" s="71">
        <f t="shared" si="14"/>
        <v>0.4910823292869767</v>
      </c>
      <c r="H42" s="71">
        <f t="shared" si="14"/>
        <v>0.50804829167843757</v>
      </c>
      <c r="I42" s="71">
        <f t="shared" si="14"/>
        <v>0.49643195889211678</v>
      </c>
      <c r="J42" s="71">
        <f t="shared" si="14"/>
        <v>0.49356251105738652</v>
      </c>
      <c r="K42" s="71">
        <f t="shared" si="14"/>
        <v>0.46793080049683183</v>
      </c>
      <c r="L42" s="71">
        <f t="shared" si="14"/>
        <v>0.4322165118452852</v>
      </c>
      <c r="M42" s="71">
        <f t="shared" si="14"/>
        <v>0.38531484339110988</v>
      </c>
      <c r="N42" s="72">
        <f t="shared" si="14"/>
        <v>0.33260229366656241</v>
      </c>
      <c r="O42" s="72">
        <f t="shared" si="14"/>
        <v>0.27522893191799613</v>
      </c>
      <c r="P42" s="72">
        <f t="shared" si="14"/>
        <v>0.21248986131231101</v>
      </c>
      <c r="Q42" s="72">
        <f t="shared" si="14"/>
        <v>0.16999537764765085</v>
      </c>
      <c r="R42" s="72">
        <f t="shared" si="14"/>
        <v>0.11535217021259143</v>
      </c>
      <c r="S42" s="72">
        <f t="shared" si="14"/>
        <v>6.2786476235807701E-2</v>
      </c>
      <c r="T42" s="72">
        <f t="shared" si="14"/>
        <v>1.6522074746764762E-2</v>
      </c>
      <c r="U42" s="72">
        <f t="shared" si="14"/>
        <v>-2.347065385974414E-17</v>
      </c>
      <c r="V42" s="72">
        <f t="shared" si="14"/>
        <v>-2.3010444954848218E-17</v>
      </c>
      <c r="W42" s="72">
        <f t="shared" si="14"/>
        <v>-2.2559259819764494E-17</v>
      </c>
      <c r="X42" s="72">
        <f t="shared" si="14"/>
        <v>-2.2116921306138469E-17</v>
      </c>
      <c r="Y42" s="72">
        <f t="shared" si="14"/>
        <v>-2.1683256195950943E-17</v>
      </c>
      <c r="Z42" s="72">
        <f t="shared" si="14"/>
        <v>-2.1258094380923039E-17</v>
      </c>
      <c r="AA42" s="72">
        <f t="shared" si="14"/>
        <v>-2.0841268909181795E-17</v>
      </c>
      <c r="AB42" s="72">
        <f t="shared" si="14"/>
        <v>-2.0432616611997223E-17</v>
      </c>
      <c r="AC42" s="72">
        <f t="shared" si="14"/>
        <v>-2.0031977067713037E-17</v>
      </c>
      <c r="AD42" s="72">
        <f t="shared" si="14"/>
        <v>-1.9639193232630032E-17</v>
      </c>
      <c r="AE42" s="72">
        <f t="shared" si="14"/>
        <v>-1.9254110993806326E-17</v>
      </c>
      <c r="AF42" s="72">
        <f t="shared" si="14"/>
        <v>-1.8876579446503284E-17</v>
      </c>
      <c r="AG42" s="72">
        <f t="shared" si="14"/>
        <v>-1.8506450362973612E-17</v>
      </c>
      <c r="AH42" s="72">
        <f t="shared" si="14"/>
        <v>-1.8143578770734023E-17</v>
      </c>
      <c r="AI42" s="73">
        <f t="shared" si="14"/>
        <v>-1.7787822371812506E-17</v>
      </c>
      <c r="AJ42" s="72">
        <f t="shared" si="14"/>
        <v>-1.743904151378044E-17</v>
      </c>
      <c r="AK42" s="73">
        <f t="shared" si="14"/>
        <v>-1.7097099526452821E-17</v>
      </c>
    </row>
    <row r="43" spans="1:37" s="14" customFormat="1" ht="15.75" customHeight="1">
      <c r="A43" s="74" t="s">
        <v>74</v>
      </c>
      <c r="B43" s="145" t="s">
        <v>75</v>
      </c>
      <c r="C43" s="146"/>
      <c r="D43" s="147"/>
      <c r="E43" s="75">
        <f>+E6</f>
        <v>132490657.87</v>
      </c>
      <c r="F43" s="76">
        <f>+F6</f>
        <v>143617265.41</v>
      </c>
      <c r="G43" s="76">
        <f t="shared" ref="G43:AI43" si="15">+G6</f>
        <v>147298024.87</v>
      </c>
      <c r="H43" s="76">
        <f t="shared" si="15"/>
        <v>151647334</v>
      </c>
      <c r="I43" s="76">
        <f t="shared" si="15"/>
        <v>157713227</v>
      </c>
      <c r="J43" s="76">
        <f t="shared" si="15"/>
        <v>164021756</v>
      </c>
      <c r="K43" s="76">
        <f t="shared" si="15"/>
        <v>170582626</v>
      </c>
      <c r="L43" s="76">
        <f t="shared" si="15"/>
        <v>177405932</v>
      </c>
      <c r="M43" s="76">
        <f t="shared" si="15"/>
        <v>186276228</v>
      </c>
      <c r="N43" s="76">
        <f t="shared" si="15"/>
        <v>195590040</v>
      </c>
      <c r="O43" s="76">
        <f t="shared" si="15"/>
        <v>205369542</v>
      </c>
      <c r="P43" s="76">
        <f t="shared" si="15"/>
        <v>215638019</v>
      </c>
      <c r="Q43" s="76">
        <f t="shared" si="15"/>
        <v>219950779</v>
      </c>
      <c r="R43" s="76">
        <f t="shared" si="15"/>
        <v>224349795</v>
      </c>
      <c r="S43" s="76">
        <f t="shared" si="15"/>
        <v>228836791</v>
      </c>
      <c r="T43" s="76">
        <f t="shared" si="15"/>
        <v>233413527</v>
      </c>
      <c r="U43" s="76">
        <f t="shared" si="15"/>
        <v>238081797</v>
      </c>
      <c r="V43" s="76">
        <f t="shared" si="15"/>
        <v>242843433</v>
      </c>
      <c r="W43" s="76">
        <f t="shared" si="15"/>
        <v>247700301</v>
      </c>
      <c r="X43" s="76">
        <f t="shared" si="15"/>
        <v>252654308</v>
      </c>
      <c r="Y43" s="76">
        <f t="shared" si="15"/>
        <v>257707394</v>
      </c>
      <c r="Z43" s="76">
        <f t="shared" si="15"/>
        <v>262861541</v>
      </c>
      <c r="AA43" s="76">
        <f t="shared" si="15"/>
        <v>268118773</v>
      </c>
      <c r="AB43" s="76">
        <f t="shared" si="15"/>
        <v>273481148</v>
      </c>
      <c r="AC43" s="76">
        <f t="shared" si="15"/>
        <v>278950771</v>
      </c>
      <c r="AD43" s="76">
        <f t="shared" si="15"/>
        <v>284529786</v>
      </c>
      <c r="AE43" s="76">
        <f t="shared" si="15"/>
        <v>290220382</v>
      </c>
      <c r="AF43" s="76">
        <f t="shared" si="15"/>
        <v>296024789</v>
      </c>
      <c r="AG43" s="76">
        <f t="shared" si="15"/>
        <v>301945286</v>
      </c>
      <c r="AH43" s="76">
        <f t="shared" si="15"/>
        <v>307984192</v>
      </c>
      <c r="AI43" s="77">
        <f t="shared" si="15"/>
        <v>314143875</v>
      </c>
      <c r="AJ43" s="76">
        <f>+AJ6</f>
        <v>320426753</v>
      </c>
      <c r="AK43" s="77">
        <f>+AK6</f>
        <v>326835288</v>
      </c>
    </row>
    <row r="44" spans="1:37" s="14" customFormat="1" ht="15.75" customHeight="1">
      <c r="A44" s="78" t="s">
        <v>76</v>
      </c>
      <c r="B44" s="148" t="s">
        <v>77</v>
      </c>
      <c r="C44" s="148"/>
      <c r="D44" s="149"/>
      <c r="E44" s="22">
        <f>+E11+E25</f>
        <v>144078044.49000001</v>
      </c>
      <c r="F44" s="23">
        <f>+F11+F25</f>
        <v>144760242.91999999</v>
      </c>
      <c r="G44" s="23">
        <f>+G11+G25</f>
        <v>148645776.06999999</v>
      </c>
      <c r="H44" s="23">
        <f t="shared" ref="H44:AI44" si="16">+H11+H25</f>
        <v>148731039</v>
      </c>
      <c r="I44" s="23">
        <f t="shared" si="16"/>
        <v>151705660</v>
      </c>
      <c r="J44" s="23">
        <f t="shared" si="16"/>
        <v>155768266</v>
      </c>
      <c r="K44" s="23">
        <f t="shared" si="16"/>
        <v>159950797</v>
      </c>
      <c r="L44" s="23">
        <f t="shared" si="16"/>
        <v>164129381</v>
      </c>
      <c r="M44" s="23">
        <f>+M11+M25</f>
        <v>169189665</v>
      </c>
      <c r="N44" s="23">
        <f t="shared" si="16"/>
        <v>174381702</v>
      </c>
      <c r="O44" s="23">
        <f t="shared" si="16"/>
        <v>179741230</v>
      </c>
      <c r="P44" s="23">
        <f t="shared" si="16"/>
        <v>184770037</v>
      </c>
      <c r="Q44" s="23">
        <f t="shared" si="16"/>
        <v>187322209</v>
      </c>
      <c r="R44" s="23">
        <f t="shared" si="16"/>
        <v>189727754</v>
      </c>
      <c r="S44" s="23">
        <f t="shared" si="16"/>
        <v>192175063</v>
      </c>
      <c r="T44" s="23">
        <f t="shared" si="16"/>
        <v>194664762</v>
      </c>
      <c r="U44" s="23">
        <f t="shared" si="16"/>
        <v>197386850</v>
      </c>
      <c r="V44" s="23">
        <f t="shared" si="16"/>
        <v>199963248</v>
      </c>
      <c r="W44" s="23">
        <f t="shared" si="16"/>
        <v>202962696</v>
      </c>
      <c r="X44" s="23">
        <f t="shared" si="16"/>
        <v>206007137</v>
      </c>
      <c r="Y44" s="23">
        <f t="shared" si="16"/>
        <v>209097244</v>
      </c>
      <c r="Z44" s="23">
        <f t="shared" si="16"/>
        <v>212233702</v>
      </c>
      <c r="AA44" s="23">
        <f t="shared" si="16"/>
        <v>215417208</v>
      </c>
      <c r="AB44" s="23">
        <f t="shared" si="16"/>
        <v>218648466</v>
      </c>
      <c r="AC44" s="23">
        <f t="shared" si="16"/>
        <v>221928193</v>
      </c>
      <c r="AD44" s="23">
        <f t="shared" si="16"/>
        <v>225257116</v>
      </c>
      <c r="AE44" s="23">
        <f t="shared" si="16"/>
        <v>228635973</v>
      </c>
      <c r="AF44" s="23">
        <f t="shared" si="16"/>
        <v>232065512</v>
      </c>
      <c r="AG44" s="23">
        <f t="shared" si="16"/>
        <v>235546495</v>
      </c>
      <c r="AH44" s="23">
        <f t="shared" si="16"/>
        <v>239079693</v>
      </c>
      <c r="AI44" s="24">
        <f t="shared" si="16"/>
        <v>242665888</v>
      </c>
      <c r="AJ44" s="23">
        <f>+AJ11+AJ25</f>
        <v>246305886</v>
      </c>
      <c r="AK44" s="24">
        <f>+AK11+AK25</f>
        <v>250000465</v>
      </c>
    </row>
    <row r="45" spans="1:37" s="14" customFormat="1" ht="15.75" customHeight="1">
      <c r="A45" s="79" t="s">
        <v>78</v>
      </c>
      <c r="B45" s="150" t="s">
        <v>79</v>
      </c>
      <c r="C45" s="150"/>
      <c r="D45" s="151"/>
      <c r="E45" s="39">
        <f>+E43-E44</f>
        <v>-11587386.620000005</v>
      </c>
      <c r="F45" s="40">
        <f>+F43-F44</f>
        <v>-1142977.5099999905</v>
      </c>
      <c r="G45" s="40">
        <f t="shared" ref="G45:AI45" si="17">+G43-G44</f>
        <v>-1347751.1999999881</v>
      </c>
      <c r="H45" s="40">
        <f t="shared" si="17"/>
        <v>2916295</v>
      </c>
      <c r="I45" s="40">
        <f t="shared" si="17"/>
        <v>6007567</v>
      </c>
      <c r="J45" s="40">
        <f t="shared" si="17"/>
        <v>8253490</v>
      </c>
      <c r="K45" s="40">
        <f t="shared" si="17"/>
        <v>10631829</v>
      </c>
      <c r="L45" s="40">
        <f t="shared" si="17"/>
        <v>13276551</v>
      </c>
      <c r="M45" s="40">
        <f t="shared" si="17"/>
        <v>17086563</v>
      </c>
      <c r="N45" s="40">
        <f t="shared" si="17"/>
        <v>21208338</v>
      </c>
      <c r="O45" s="40">
        <f t="shared" si="17"/>
        <v>25628312</v>
      </c>
      <c r="P45" s="40">
        <f t="shared" si="17"/>
        <v>30867982</v>
      </c>
      <c r="Q45" s="40">
        <f t="shared" si="17"/>
        <v>32628570</v>
      </c>
      <c r="R45" s="40">
        <f t="shared" si="17"/>
        <v>34622041</v>
      </c>
      <c r="S45" s="40">
        <f t="shared" si="17"/>
        <v>36661728</v>
      </c>
      <c r="T45" s="40">
        <f t="shared" si="17"/>
        <v>38748765</v>
      </c>
      <c r="U45" s="40">
        <f t="shared" si="17"/>
        <v>40694947</v>
      </c>
      <c r="V45" s="40">
        <f t="shared" si="17"/>
        <v>42880185</v>
      </c>
      <c r="W45" s="40">
        <f t="shared" si="17"/>
        <v>44737605</v>
      </c>
      <c r="X45" s="40">
        <f t="shared" si="17"/>
        <v>46647171</v>
      </c>
      <c r="Y45" s="40">
        <f t="shared" si="17"/>
        <v>48610150</v>
      </c>
      <c r="Z45" s="40">
        <f t="shared" si="17"/>
        <v>50627839</v>
      </c>
      <c r="AA45" s="40">
        <f t="shared" si="17"/>
        <v>52701565</v>
      </c>
      <c r="AB45" s="40">
        <f t="shared" si="17"/>
        <v>54832682</v>
      </c>
      <c r="AC45" s="40">
        <f t="shared" si="17"/>
        <v>57022578</v>
      </c>
      <c r="AD45" s="40">
        <f t="shared" si="17"/>
        <v>59272670</v>
      </c>
      <c r="AE45" s="40">
        <f t="shared" si="17"/>
        <v>61584409</v>
      </c>
      <c r="AF45" s="40">
        <f t="shared" si="17"/>
        <v>63959277</v>
      </c>
      <c r="AG45" s="40">
        <f t="shared" si="17"/>
        <v>66398791</v>
      </c>
      <c r="AH45" s="40">
        <f t="shared" si="17"/>
        <v>68904499</v>
      </c>
      <c r="AI45" s="41">
        <f t="shared" si="17"/>
        <v>71477987</v>
      </c>
      <c r="AJ45" s="40">
        <f>+AJ43-AJ44</f>
        <v>74120867</v>
      </c>
      <c r="AK45" s="41">
        <f>+AK43-AK44</f>
        <v>76834823</v>
      </c>
    </row>
    <row r="46" spans="1:37" s="14" customFormat="1" ht="15.75" customHeight="1">
      <c r="A46" s="78" t="s">
        <v>80</v>
      </c>
      <c r="B46" s="152" t="s">
        <v>81</v>
      </c>
      <c r="C46" s="152"/>
      <c r="D46" s="153"/>
      <c r="E46" s="22" t="str">
        <f t="shared" ref="E46:AI46" si="18">+IF(E45&lt;0,IF(-E45&gt;E19,"brak środków",-E45),0)</f>
        <v>brak środków</v>
      </c>
      <c r="F46" s="23">
        <f>+IF(F45&lt;0,IF(-F45&gt;F19,"brak środków",-F45),0)</f>
        <v>1142977.5099999905</v>
      </c>
      <c r="G46" s="23">
        <f t="shared" si="18"/>
        <v>1347751.1999999881</v>
      </c>
      <c r="H46" s="23">
        <f t="shared" si="18"/>
        <v>0</v>
      </c>
      <c r="I46" s="23">
        <f t="shared" si="18"/>
        <v>0</v>
      </c>
      <c r="J46" s="23">
        <f t="shared" si="18"/>
        <v>0</v>
      </c>
      <c r="K46" s="23">
        <f t="shared" si="18"/>
        <v>0</v>
      </c>
      <c r="L46" s="23">
        <f t="shared" si="18"/>
        <v>0</v>
      </c>
      <c r="M46" s="23">
        <f t="shared" si="18"/>
        <v>0</v>
      </c>
      <c r="N46" s="23">
        <f t="shared" si="18"/>
        <v>0</v>
      </c>
      <c r="O46" s="23">
        <f t="shared" si="18"/>
        <v>0</v>
      </c>
      <c r="P46" s="23">
        <f t="shared" si="18"/>
        <v>0</v>
      </c>
      <c r="Q46" s="23">
        <f t="shared" si="18"/>
        <v>0</v>
      </c>
      <c r="R46" s="23">
        <f t="shared" si="18"/>
        <v>0</v>
      </c>
      <c r="S46" s="23">
        <f t="shared" si="18"/>
        <v>0</v>
      </c>
      <c r="T46" s="23">
        <f t="shared" si="18"/>
        <v>0</v>
      </c>
      <c r="U46" s="23">
        <f t="shared" si="18"/>
        <v>0</v>
      </c>
      <c r="V46" s="23">
        <f t="shared" si="18"/>
        <v>0</v>
      </c>
      <c r="W46" s="23">
        <f t="shared" si="18"/>
        <v>0</v>
      </c>
      <c r="X46" s="23">
        <f t="shared" si="18"/>
        <v>0</v>
      </c>
      <c r="Y46" s="23">
        <f t="shared" si="18"/>
        <v>0</v>
      </c>
      <c r="Z46" s="23">
        <f t="shared" si="18"/>
        <v>0</v>
      </c>
      <c r="AA46" s="23">
        <f t="shared" si="18"/>
        <v>0</v>
      </c>
      <c r="AB46" s="23">
        <f t="shared" si="18"/>
        <v>0</v>
      </c>
      <c r="AC46" s="23">
        <f t="shared" si="18"/>
        <v>0</v>
      </c>
      <c r="AD46" s="23">
        <f t="shared" si="18"/>
        <v>0</v>
      </c>
      <c r="AE46" s="23">
        <f t="shared" si="18"/>
        <v>0</v>
      </c>
      <c r="AF46" s="23">
        <f t="shared" si="18"/>
        <v>0</v>
      </c>
      <c r="AG46" s="23">
        <f t="shared" si="18"/>
        <v>0</v>
      </c>
      <c r="AH46" s="23">
        <f t="shared" si="18"/>
        <v>0</v>
      </c>
      <c r="AI46" s="24">
        <f t="shared" si="18"/>
        <v>0</v>
      </c>
      <c r="AJ46" s="23">
        <f>+IF(AJ45&lt;0,IF(-AJ45&gt;AJ19,"brak środków",-AJ45),0)</f>
        <v>0</v>
      </c>
      <c r="AK46" s="24">
        <f>+IF(AK45&lt;0,IF(-AK45&gt;AK19,"brak środków",-AK45),0)</f>
        <v>0</v>
      </c>
    </row>
    <row r="47" spans="1:37" s="14" customFormat="1" ht="15.75" customHeight="1">
      <c r="A47" s="78" t="s">
        <v>82</v>
      </c>
      <c r="B47" s="148" t="s">
        <v>83</v>
      </c>
      <c r="C47" s="148"/>
      <c r="D47" s="149"/>
      <c r="E47" s="22">
        <f>+E8</f>
        <v>18484904.300000001</v>
      </c>
      <c r="F47" s="23">
        <f>+F8</f>
        <v>12634914.859999999</v>
      </c>
      <c r="G47" s="23">
        <f>+G8</f>
        <v>20499831</v>
      </c>
      <c r="H47" s="23">
        <f t="shared" ref="H47:AK47" si="19">+H8</f>
        <v>16567537.439999999</v>
      </c>
      <c r="I47" s="23">
        <f t="shared" si="19"/>
        <v>15389532</v>
      </c>
      <c r="J47" s="23">
        <f t="shared" si="19"/>
        <v>9550000</v>
      </c>
      <c r="K47" s="23">
        <f t="shared" si="19"/>
        <v>10000000</v>
      </c>
      <c r="L47" s="23">
        <f t="shared" si="19"/>
        <v>11000000</v>
      </c>
      <c r="M47" s="23">
        <f t="shared" si="19"/>
        <v>12000000</v>
      </c>
      <c r="N47" s="23">
        <f t="shared" si="19"/>
        <v>13000000</v>
      </c>
      <c r="O47" s="23">
        <f t="shared" si="19"/>
        <v>14000000</v>
      </c>
      <c r="P47" s="23">
        <f t="shared" si="19"/>
        <v>14500000</v>
      </c>
      <c r="Q47" s="23">
        <f t="shared" si="19"/>
        <v>0</v>
      </c>
      <c r="R47" s="23">
        <f t="shared" si="19"/>
        <v>0</v>
      </c>
      <c r="S47" s="23">
        <f t="shared" si="19"/>
        <v>0</v>
      </c>
      <c r="T47" s="23">
        <f t="shared" si="19"/>
        <v>0</v>
      </c>
      <c r="U47" s="23">
        <f t="shared" si="19"/>
        <v>0</v>
      </c>
      <c r="V47" s="23">
        <f t="shared" si="19"/>
        <v>0</v>
      </c>
      <c r="W47" s="23">
        <f t="shared" si="19"/>
        <v>0</v>
      </c>
      <c r="X47" s="23">
        <f t="shared" si="19"/>
        <v>0</v>
      </c>
      <c r="Y47" s="23">
        <f t="shared" si="19"/>
        <v>0</v>
      </c>
      <c r="Z47" s="23">
        <f t="shared" si="19"/>
        <v>0</v>
      </c>
      <c r="AA47" s="23">
        <f t="shared" si="19"/>
        <v>0</v>
      </c>
      <c r="AB47" s="23">
        <f t="shared" si="19"/>
        <v>0</v>
      </c>
      <c r="AC47" s="23">
        <f t="shared" si="19"/>
        <v>0</v>
      </c>
      <c r="AD47" s="23">
        <f t="shared" si="19"/>
        <v>0</v>
      </c>
      <c r="AE47" s="23">
        <f t="shared" si="19"/>
        <v>0</v>
      </c>
      <c r="AF47" s="23">
        <f t="shared" si="19"/>
        <v>0</v>
      </c>
      <c r="AG47" s="23">
        <f t="shared" si="19"/>
        <v>0</v>
      </c>
      <c r="AH47" s="23">
        <f t="shared" si="19"/>
        <v>0</v>
      </c>
      <c r="AI47" s="24">
        <f t="shared" si="19"/>
        <v>0</v>
      </c>
      <c r="AJ47" s="23">
        <f t="shared" si="19"/>
        <v>0</v>
      </c>
      <c r="AK47" s="24">
        <f t="shared" si="19"/>
        <v>0</v>
      </c>
    </row>
    <row r="48" spans="1:37" s="14" customFormat="1" ht="15.75" customHeight="1">
      <c r="A48" s="78" t="s">
        <v>84</v>
      </c>
      <c r="B48" s="148" t="s">
        <v>85</v>
      </c>
      <c r="C48" s="148"/>
      <c r="D48" s="149"/>
      <c r="E48" s="22">
        <f>+E28</f>
        <v>40049316.270000003</v>
      </c>
      <c r="F48" s="23">
        <f>+F28</f>
        <v>17681405.91</v>
      </c>
      <c r="G48" s="23">
        <f t="shared" ref="G48:AI48" si="20">+G28</f>
        <v>26321930</v>
      </c>
      <c r="H48" s="23">
        <f t="shared" si="20"/>
        <v>22542548.600000001</v>
      </c>
      <c r="I48" s="23">
        <f t="shared" si="20"/>
        <v>21869562.670000002</v>
      </c>
      <c r="J48" s="23">
        <f t="shared" si="20"/>
        <v>17538260</v>
      </c>
      <c r="K48" s="23">
        <f t="shared" si="20"/>
        <v>19463490</v>
      </c>
      <c r="L48" s="23">
        <f t="shared" si="20"/>
        <v>21208533</v>
      </c>
      <c r="M48" s="23">
        <f t="shared" si="20"/>
        <v>24053182</v>
      </c>
      <c r="N48" s="23">
        <f t="shared" si="20"/>
        <v>27187090</v>
      </c>
      <c r="O48" s="23">
        <f t="shared" si="20"/>
        <v>30627631</v>
      </c>
      <c r="P48" s="23">
        <f t="shared" si="20"/>
        <v>33893133</v>
      </c>
      <c r="Q48" s="23">
        <f t="shared" si="20"/>
        <v>21117190</v>
      </c>
      <c r="R48" s="23">
        <f t="shared" si="20"/>
        <v>23110661</v>
      </c>
      <c r="S48" s="23">
        <f t="shared" si="20"/>
        <v>25150348</v>
      </c>
      <c r="T48" s="23">
        <f t="shared" si="20"/>
        <v>28237385</v>
      </c>
      <c r="U48" s="23">
        <f t="shared" si="20"/>
        <v>36838471</v>
      </c>
      <c r="V48" s="23">
        <f t="shared" si="20"/>
        <v>42880185</v>
      </c>
      <c r="W48" s="23">
        <f t="shared" si="20"/>
        <v>44737605</v>
      </c>
      <c r="X48" s="23">
        <f t="shared" si="20"/>
        <v>46647171</v>
      </c>
      <c r="Y48" s="23">
        <f t="shared" si="20"/>
        <v>48610150</v>
      </c>
      <c r="Z48" s="23">
        <f t="shared" si="20"/>
        <v>50627839</v>
      </c>
      <c r="AA48" s="23">
        <f t="shared" si="20"/>
        <v>52701565</v>
      </c>
      <c r="AB48" s="23">
        <f t="shared" si="20"/>
        <v>54832682</v>
      </c>
      <c r="AC48" s="23">
        <f t="shared" si="20"/>
        <v>57022578</v>
      </c>
      <c r="AD48" s="23">
        <f t="shared" si="20"/>
        <v>59272670</v>
      </c>
      <c r="AE48" s="23">
        <f t="shared" si="20"/>
        <v>61584409</v>
      </c>
      <c r="AF48" s="23">
        <f t="shared" si="20"/>
        <v>63959277</v>
      </c>
      <c r="AG48" s="23">
        <f t="shared" si="20"/>
        <v>66398791</v>
      </c>
      <c r="AH48" s="23">
        <f t="shared" si="20"/>
        <v>68904499</v>
      </c>
      <c r="AI48" s="24">
        <f t="shared" si="20"/>
        <v>71477987</v>
      </c>
      <c r="AJ48" s="23">
        <f>+AJ28</f>
        <v>74120867</v>
      </c>
      <c r="AK48" s="24">
        <f>+AK28</f>
        <v>76834823</v>
      </c>
    </row>
    <row r="49" spans="1:37" s="14" customFormat="1" ht="15.75" customHeight="1">
      <c r="A49" s="79" t="s">
        <v>86</v>
      </c>
      <c r="B49" s="150" t="s">
        <v>87</v>
      </c>
      <c r="C49" s="150"/>
      <c r="D49" s="151"/>
      <c r="E49" s="39">
        <f>+E47-E48</f>
        <v>-21564411.970000003</v>
      </c>
      <c r="F49" s="40">
        <f t="shared" ref="F49:AI49" si="21">+F47-F48</f>
        <v>-5046491.0500000007</v>
      </c>
      <c r="G49" s="40">
        <f t="shared" si="21"/>
        <v>-5822099</v>
      </c>
      <c r="H49" s="40">
        <f t="shared" si="21"/>
        <v>-5975011.160000002</v>
      </c>
      <c r="I49" s="40">
        <f t="shared" si="21"/>
        <v>-6480030.6700000018</v>
      </c>
      <c r="J49" s="40">
        <f t="shared" si="21"/>
        <v>-7988260</v>
      </c>
      <c r="K49" s="40">
        <f t="shared" si="21"/>
        <v>-9463490</v>
      </c>
      <c r="L49" s="40">
        <f t="shared" si="21"/>
        <v>-10208533</v>
      </c>
      <c r="M49" s="40">
        <f t="shared" si="21"/>
        <v>-12053182</v>
      </c>
      <c r="N49" s="40">
        <f t="shared" si="21"/>
        <v>-14187090</v>
      </c>
      <c r="O49" s="40">
        <f t="shared" si="21"/>
        <v>-16627631</v>
      </c>
      <c r="P49" s="40">
        <f t="shared" si="21"/>
        <v>-19393133</v>
      </c>
      <c r="Q49" s="40">
        <f t="shared" si="21"/>
        <v>-21117190</v>
      </c>
      <c r="R49" s="40">
        <f t="shared" si="21"/>
        <v>-23110661</v>
      </c>
      <c r="S49" s="40">
        <f t="shared" si="21"/>
        <v>-25150348</v>
      </c>
      <c r="T49" s="40">
        <f t="shared" si="21"/>
        <v>-28237385</v>
      </c>
      <c r="U49" s="40">
        <f t="shared" si="21"/>
        <v>-36838471</v>
      </c>
      <c r="V49" s="40">
        <f t="shared" si="21"/>
        <v>-42880185</v>
      </c>
      <c r="W49" s="40">
        <f t="shared" si="21"/>
        <v>-44737605</v>
      </c>
      <c r="X49" s="40">
        <f t="shared" si="21"/>
        <v>-46647171</v>
      </c>
      <c r="Y49" s="40">
        <f t="shared" si="21"/>
        <v>-48610150</v>
      </c>
      <c r="Z49" s="40">
        <f t="shared" si="21"/>
        <v>-50627839</v>
      </c>
      <c r="AA49" s="40">
        <f t="shared" si="21"/>
        <v>-52701565</v>
      </c>
      <c r="AB49" s="40">
        <f t="shared" si="21"/>
        <v>-54832682</v>
      </c>
      <c r="AC49" s="40">
        <f t="shared" si="21"/>
        <v>-57022578</v>
      </c>
      <c r="AD49" s="40">
        <f t="shared" si="21"/>
        <v>-59272670</v>
      </c>
      <c r="AE49" s="40">
        <f t="shared" si="21"/>
        <v>-61584409</v>
      </c>
      <c r="AF49" s="40">
        <f t="shared" si="21"/>
        <v>-63959277</v>
      </c>
      <c r="AG49" s="40">
        <f t="shared" si="21"/>
        <v>-66398791</v>
      </c>
      <c r="AH49" s="40">
        <f t="shared" si="21"/>
        <v>-68904499</v>
      </c>
      <c r="AI49" s="41">
        <f t="shared" si="21"/>
        <v>-71477987</v>
      </c>
      <c r="AJ49" s="40">
        <f>+AJ47-AJ48</f>
        <v>-74120867</v>
      </c>
      <c r="AK49" s="41">
        <f>+AK47-AK48</f>
        <v>-76834823</v>
      </c>
    </row>
    <row r="50" spans="1:37" s="14" customFormat="1" ht="15.75" customHeight="1">
      <c r="A50" s="78" t="s">
        <v>88</v>
      </c>
      <c r="B50" s="80" t="s">
        <v>89</v>
      </c>
      <c r="C50" s="81"/>
      <c r="D50" s="82"/>
      <c r="E50" s="22">
        <f t="shared" ref="E50:AK50" si="22">+E5</f>
        <v>150975562.17000002</v>
      </c>
      <c r="F50" s="23">
        <f t="shared" si="22"/>
        <v>156252180.26999998</v>
      </c>
      <c r="G50" s="23">
        <f t="shared" si="22"/>
        <v>167797855.87</v>
      </c>
      <c r="H50" s="23">
        <f t="shared" si="22"/>
        <v>168214871.44</v>
      </c>
      <c r="I50" s="23">
        <f t="shared" si="22"/>
        <v>173102759</v>
      </c>
      <c r="J50" s="23">
        <f t="shared" si="22"/>
        <v>173571756</v>
      </c>
      <c r="K50" s="23">
        <f t="shared" si="22"/>
        <v>180582626</v>
      </c>
      <c r="L50" s="23">
        <f t="shared" si="22"/>
        <v>188405932</v>
      </c>
      <c r="M50" s="23">
        <f t="shared" si="22"/>
        <v>198276228</v>
      </c>
      <c r="N50" s="23">
        <f t="shared" si="22"/>
        <v>208590040</v>
      </c>
      <c r="O50" s="23">
        <f t="shared" si="22"/>
        <v>219369542</v>
      </c>
      <c r="P50" s="23">
        <f t="shared" si="22"/>
        <v>230138019</v>
      </c>
      <c r="Q50" s="23">
        <f t="shared" si="22"/>
        <v>219950779</v>
      </c>
      <c r="R50" s="23">
        <f t="shared" si="22"/>
        <v>224349795</v>
      </c>
      <c r="S50" s="23">
        <f t="shared" si="22"/>
        <v>228836791</v>
      </c>
      <c r="T50" s="23">
        <f t="shared" si="22"/>
        <v>233413527</v>
      </c>
      <c r="U50" s="23">
        <f t="shared" si="22"/>
        <v>238081797</v>
      </c>
      <c r="V50" s="23">
        <f t="shared" si="22"/>
        <v>242843433</v>
      </c>
      <c r="W50" s="23">
        <f t="shared" si="22"/>
        <v>247700301</v>
      </c>
      <c r="X50" s="23">
        <f t="shared" si="22"/>
        <v>252654308</v>
      </c>
      <c r="Y50" s="23">
        <f t="shared" si="22"/>
        <v>257707394</v>
      </c>
      <c r="Z50" s="23">
        <f t="shared" si="22"/>
        <v>262861541</v>
      </c>
      <c r="AA50" s="23">
        <f t="shared" si="22"/>
        <v>268118773</v>
      </c>
      <c r="AB50" s="23">
        <f t="shared" si="22"/>
        <v>273481148</v>
      </c>
      <c r="AC50" s="23">
        <f t="shared" si="22"/>
        <v>278950771</v>
      </c>
      <c r="AD50" s="23">
        <f t="shared" si="22"/>
        <v>284529786</v>
      </c>
      <c r="AE50" s="23">
        <f t="shared" si="22"/>
        <v>290220382</v>
      </c>
      <c r="AF50" s="23">
        <f t="shared" si="22"/>
        <v>296024789</v>
      </c>
      <c r="AG50" s="23">
        <f t="shared" si="22"/>
        <v>301945286</v>
      </c>
      <c r="AH50" s="23">
        <f t="shared" si="22"/>
        <v>307984192</v>
      </c>
      <c r="AI50" s="24">
        <f t="shared" si="22"/>
        <v>314143875</v>
      </c>
      <c r="AJ50" s="23">
        <f t="shared" si="22"/>
        <v>320426753</v>
      </c>
      <c r="AK50" s="24">
        <f t="shared" si="22"/>
        <v>326835288</v>
      </c>
    </row>
    <row r="51" spans="1:37" s="14" customFormat="1" ht="15.75" customHeight="1">
      <c r="A51" s="78" t="s">
        <v>90</v>
      </c>
      <c r="B51" s="148" t="s">
        <v>91</v>
      </c>
      <c r="C51" s="148"/>
      <c r="D51" s="149"/>
      <c r="E51" s="22">
        <f>+E48+E44</f>
        <v>184127360.76000002</v>
      </c>
      <c r="F51" s="23">
        <f>+F48+F44</f>
        <v>162441648.82999998</v>
      </c>
      <c r="G51" s="23">
        <f t="shared" ref="G51:AI51" si="23">+G48+G44</f>
        <v>174967706.06999999</v>
      </c>
      <c r="H51" s="23">
        <f t="shared" si="23"/>
        <v>171273587.59999999</v>
      </c>
      <c r="I51" s="23">
        <f t="shared" si="23"/>
        <v>173575222.67000002</v>
      </c>
      <c r="J51" s="23">
        <f t="shared" si="23"/>
        <v>173306526</v>
      </c>
      <c r="K51" s="23">
        <f t="shared" si="23"/>
        <v>179414287</v>
      </c>
      <c r="L51" s="23">
        <f t="shared" si="23"/>
        <v>185337914</v>
      </c>
      <c r="M51" s="23">
        <f>+M48+M44</f>
        <v>193242847</v>
      </c>
      <c r="N51" s="23">
        <f t="shared" si="23"/>
        <v>201568792</v>
      </c>
      <c r="O51" s="23">
        <f t="shared" si="23"/>
        <v>210368861</v>
      </c>
      <c r="P51" s="23">
        <f t="shared" si="23"/>
        <v>218663170</v>
      </c>
      <c r="Q51" s="23">
        <f t="shared" si="23"/>
        <v>208439399</v>
      </c>
      <c r="R51" s="23">
        <f t="shared" si="23"/>
        <v>212838415</v>
      </c>
      <c r="S51" s="23">
        <f t="shared" si="23"/>
        <v>217325411</v>
      </c>
      <c r="T51" s="23">
        <f t="shared" si="23"/>
        <v>222902147</v>
      </c>
      <c r="U51" s="23">
        <f t="shared" si="23"/>
        <v>234225321</v>
      </c>
      <c r="V51" s="23">
        <f t="shared" si="23"/>
        <v>242843433</v>
      </c>
      <c r="W51" s="23">
        <f t="shared" si="23"/>
        <v>247700301</v>
      </c>
      <c r="X51" s="23">
        <f t="shared" si="23"/>
        <v>252654308</v>
      </c>
      <c r="Y51" s="23">
        <f t="shared" si="23"/>
        <v>257707394</v>
      </c>
      <c r="Z51" s="23">
        <f t="shared" si="23"/>
        <v>262861541</v>
      </c>
      <c r="AA51" s="23">
        <f t="shared" si="23"/>
        <v>268118773</v>
      </c>
      <c r="AB51" s="23">
        <f t="shared" si="23"/>
        <v>273481148</v>
      </c>
      <c r="AC51" s="23">
        <f t="shared" si="23"/>
        <v>278950771</v>
      </c>
      <c r="AD51" s="23">
        <f t="shared" si="23"/>
        <v>284529786</v>
      </c>
      <c r="AE51" s="23">
        <f t="shared" si="23"/>
        <v>290220382</v>
      </c>
      <c r="AF51" s="23">
        <f t="shared" si="23"/>
        <v>296024789</v>
      </c>
      <c r="AG51" s="23">
        <f t="shared" si="23"/>
        <v>301945286</v>
      </c>
      <c r="AH51" s="23">
        <f t="shared" si="23"/>
        <v>307984192</v>
      </c>
      <c r="AI51" s="24">
        <f t="shared" si="23"/>
        <v>314143875</v>
      </c>
      <c r="AJ51" s="23">
        <f>+AJ48+AJ44</f>
        <v>320426753</v>
      </c>
      <c r="AK51" s="24">
        <f>+AK48+AK44</f>
        <v>326835288</v>
      </c>
    </row>
    <row r="52" spans="1:37" s="14" customFormat="1" ht="15.75" customHeight="1">
      <c r="A52" s="79" t="s">
        <v>92</v>
      </c>
      <c r="B52" s="154" t="s">
        <v>93</v>
      </c>
      <c r="C52" s="154"/>
      <c r="D52" s="155"/>
      <c r="E52" s="39">
        <f>+E50-E51</f>
        <v>-33151798.590000004</v>
      </c>
      <c r="F52" s="40">
        <f t="shared" ref="F52:AI52" si="24">+F50-F51</f>
        <v>-6189468.5600000024</v>
      </c>
      <c r="G52" s="40">
        <f t="shared" si="24"/>
        <v>-7169850.1999999881</v>
      </c>
      <c r="H52" s="40">
        <f t="shared" si="24"/>
        <v>-3058716.1599999964</v>
      </c>
      <c r="I52" s="40">
        <f>+I50-I51</f>
        <v>-472463.67000001669</v>
      </c>
      <c r="J52" s="40">
        <f t="shared" si="24"/>
        <v>265230</v>
      </c>
      <c r="K52" s="40">
        <f t="shared" si="24"/>
        <v>1168339</v>
      </c>
      <c r="L52" s="40">
        <f t="shared" si="24"/>
        <v>3068018</v>
      </c>
      <c r="M52" s="40">
        <f t="shared" si="24"/>
        <v>5033381</v>
      </c>
      <c r="N52" s="40">
        <f t="shared" si="24"/>
        <v>7021248</v>
      </c>
      <c r="O52" s="40">
        <f t="shared" si="24"/>
        <v>9000681</v>
      </c>
      <c r="P52" s="40">
        <f t="shared" si="24"/>
        <v>11474849</v>
      </c>
      <c r="Q52" s="40">
        <f t="shared" si="24"/>
        <v>11511380</v>
      </c>
      <c r="R52" s="40">
        <f t="shared" si="24"/>
        <v>11511380</v>
      </c>
      <c r="S52" s="40">
        <f t="shared" si="24"/>
        <v>11511380</v>
      </c>
      <c r="T52" s="40">
        <f t="shared" si="24"/>
        <v>10511380</v>
      </c>
      <c r="U52" s="40">
        <f t="shared" si="24"/>
        <v>3856476</v>
      </c>
      <c r="V52" s="40">
        <f t="shared" si="24"/>
        <v>0</v>
      </c>
      <c r="W52" s="40">
        <f t="shared" si="24"/>
        <v>0</v>
      </c>
      <c r="X52" s="40">
        <f t="shared" si="24"/>
        <v>0</v>
      </c>
      <c r="Y52" s="40">
        <f t="shared" si="24"/>
        <v>0</v>
      </c>
      <c r="Z52" s="40">
        <f t="shared" si="24"/>
        <v>0</v>
      </c>
      <c r="AA52" s="40">
        <f t="shared" si="24"/>
        <v>0</v>
      </c>
      <c r="AB52" s="40">
        <f t="shared" si="24"/>
        <v>0</v>
      </c>
      <c r="AC52" s="40">
        <f t="shared" si="24"/>
        <v>0</v>
      </c>
      <c r="AD52" s="40">
        <f t="shared" si="24"/>
        <v>0</v>
      </c>
      <c r="AE52" s="40">
        <f t="shared" si="24"/>
        <v>0</v>
      </c>
      <c r="AF52" s="40">
        <f t="shared" si="24"/>
        <v>0</v>
      </c>
      <c r="AG52" s="40">
        <f t="shared" si="24"/>
        <v>0</v>
      </c>
      <c r="AH52" s="40">
        <f t="shared" si="24"/>
        <v>0</v>
      </c>
      <c r="AI52" s="41">
        <f t="shared" si="24"/>
        <v>0</v>
      </c>
      <c r="AJ52" s="40">
        <f>+AJ50-AJ51</f>
        <v>0</v>
      </c>
      <c r="AK52" s="41">
        <f>+AK50-AK51</f>
        <v>0</v>
      </c>
    </row>
    <row r="53" spans="1:37" s="14" customFormat="1" ht="15.75" customHeight="1">
      <c r="A53" s="78" t="s">
        <v>94</v>
      </c>
      <c r="B53" s="148" t="s">
        <v>95</v>
      </c>
      <c r="C53" s="148"/>
      <c r="D53" s="149"/>
      <c r="E53" s="22">
        <f>+E19+E21+E30</f>
        <v>47619164.030000001</v>
      </c>
      <c r="F53" s="23">
        <f>+F19+F21+F30</f>
        <v>24466958.870000001</v>
      </c>
      <c r="G53" s="23">
        <f>+G19+G21+G30</f>
        <v>24544899.199999999</v>
      </c>
      <c r="H53" s="23">
        <f t="shared" ref="H53:AI53" si="25">+H19+H21+H30</f>
        <v>22818534.16</v>
      </c>
      <c r="I53" s="23">
        <f t="shared" si="25"/>
        <v>3472463.67</v>
      </c>
      <c r="J53" s="23">
        <f t="shared" si="25"/>
        <v>5784770</v>
      </c>
      <c r="K53" s="23">
        <f t="shared" si="25"/>
        <v>7986861</v>
      </c>
      <c r="L53" s="23">
        <f t="shared" si="25"/>
        <v>10087182</v>
      </c>
      <c r="M53" s="23">
        <f t="shared" si="25"/>
        <v>11004074</v>
      </c>
      <c r="N53" s="23">
        <f t="shared" si="25"/>
        <v>11478752</v>
      </c>
      <c r="O53" s="23">
        <f t="shared" si="25"/>
        <v>11999319</v>
      </c>
      <c r="P53" s="23">
        <f t="shared" si="25"/>
        <v>12525151</v>
      </c>
      <c r="Q53" s="23">
        <f t="shared" si="25"/>
        <v>0</v>
      </c>
      <c r="R53" s="23">
        <f t="shared" si="25"/>
        <v>0</v>
      </c>
      <c r="S53" s="23">
        <f t="shared" si="25"/>
        <v>0</v>
      </c>
      <c r="T53" s="23">
        <f t="shared" si="25"/>
        <v>0</v>
      </c>
      <c r="U53" s="23">
        <f t="shared" si="25"/>
        <v>0</v>
      </c>
      <c r="V53" s="23">
        <f t="shared" si="25"/>
        <v>0</v>
      </c>
      <c r="W53" s="23">
        <f t="shared" si="25"/>
        <v>0</v>
      </c>
      <c r="X53" s="23">
        <f t="shared" si="25"/>
        <v>0</v>
      </c>
      <c r="Y53" s="23">
        <f t="shared" si="25"/>
        <v>0</v>
      </c>
      <c r="Z53" s="23">
        <f t="shared" si="25"/>
        <v>0</v>
      </c>
      <c r="AA53" s="23">
        <f t="shared" si="25"/>
        <v>0</v>
      </c>
      <c r="AB53" s="23">
        <f t="shared" si="25"/>
        <v>0</v>
      </c>
      <c r="AC53" s="23">
        <f t="shared" si="25"/>
        <v>0</v>
      </c>
      <c r="AD53" s="23">
        <f t="shared" si="25"/>
        <v>0</v>
      </c>
      <c r="AE53" s="23">
        <f t="shared" si="25"/>
        <v>0</v>
      </c>
      <c r="AF53" s="23">
        <f t="shared" si="25"/>
        <v>0</v>
      </c>
      <c r="AG53" s="23">
        <f t="shared" si="25"/>
        <v>0</v>
      </c>
      <c r="AH53" s="23">
        <f t="shared" si="25"/>
        <v>0</v>
      </c>
      <c r="AI53" s="24">
        <f t="shared" si="25"/>
        <v>0</v>
      </c>
      <c r="AJ53" s="23">
        <f>+AJ19+AJ21+AJ30</f>
        <v>0</v>
      </c>
      <c r="AK53" s="24">
        <f>+AK19+AK21+AK30</f>
        <v>0</v>
      </c>
    </row>
    <row r="54" spans="1:37" s="14" customFormat="1" ht="15.75" customHeight="1" thickBot="1">
      <c r="A54" s="83" t="s">
        <v>96</v>
      </c>
      <c r="B54" s="140" t="s">
        <v>97</v>
      </c>
      <c r="C54" s="140"/>
      <c r="D54" s="141"/>
      <c r="E54" s="46">
        <f>E24+E26</f>
        <v>14467364.98</v>
      </c>
      <c r="F54" s="47">
        <f t="shared" ref="F54:AI54" si="26">F24+F26</f>
        <v>18277490.309999999</v>
      </c>
      <c r="G54" s="47">
        <f t="shared" si="26"/>
        <v>17375049</v>
      </c>
      <c r="H54" s="47">
        <f t="shared" si="26"/>
        <v>19759818</v>
      </c>
      <c r="I54" s="47">
        <f t="shared" si="26"/>
        <v>3000000</v>
      </c>
      <c r="J54" s="47">
        <f t="shared" si="26"/>
        <v>6050000</v>
      </c>
      <c r="K54" s="47">
        <f t="shared" si="26"/>
        <v>9155200</v>
      </c>
      <c r="L54" s="47">
        <f t="shared" si="26"/>
        <v>13155200</v>
      </c>
      <c r="M54" s="47">
        <f t="shared" si="26"/>
        <v>16037455</v>
      </c>
      <c r="N54" s="47">
        <f t="shared" si="26"/>
        <v>18500000</v>
      </c>
      <c r="O54" s="47">
        <f t="shared" si="26"/>
        <v>21000000</v>
      </c>
      <c r="P54" s="47">
        <f t="shared" si="26"/>
        <v>24000000</v>
      </c>
      <c r="Q54" s="47">
        <f t="shared" si="26"/>
        <v>11511380</v>
      </c>
      <c r="R54" s="47">
        <f t="shared" si="26"/>
        <v>11511380</v>
      </c>
      <c r="S54" s="47">
        <f t="shared" si="26"/>
        <v>11511380</v>
      </c>
      <c r="T54" s="47">
        <f t="shared" si="26"/>
        <v>10511380</v>
      </c>
      <c r="U54" s="47">
        <f t="shared" si="26"/>
        <v>3856475.74</v>
      </c>
      <c r="V54" s="47">
        <f t="shared" si="26"/>
        <v>0</v>
      </c>
      <c r="W54" s="47">
        <f t="shared" si="26"/>
        <v>0</v>
      </c>
      <c r="X54" s="47">
        <f t="shared" si="26"/>
        <v>0</v>
      </c>
      <c r="Y54" s="47">
        <f t="shared" si="26"/>
        <v>0</v>
      </c>
      <c r="Z54" s="47">
        <f t="shared" si="26"/>
        <v>0</v>
      </c>
      <c r="AA54" s="47">
        <f t="shared" si="26"/>
        <v>0</v>
      </c>
      <c r="AB54" s="47">
        <f t="shared" si="26"/>
        <v>0</v>
      </c>
      <c r="AC54" s="47">
        <f t="shared" si="26"/>
        <v>0</v>
      </c>
      <c r="AD54" s="47">
        <f t="shared" si="26"/>
        <v>0</v>
      </c>
      <c r="AE54" s="47">
        <f t="shared" si="26"/>
        <v>0</v>
      </c>
      <c r="AF54" s="47">
        <f t="shared" si="26"/>
        <v>0</v>
      </c>
      <c r="AG54" s="47">
        <f t="shared" si="26"/>
        <v>0</v>
      </c>
      <c r="AH54" s="47">
        <f t="shared" si="26"/>
        <v>0</v>
      </c>
      <c r="AI54" s="84">
        <f t="shared" si="26"/>
        <v>0</v>
      </c>
      <c r="AJ54" s="47">
        <f>AJ24+AJ26</f>
        <v>0</v>
      </c>
      <c r="AK54" s="84">
        <f>AK24+AK26</f>
        <v>0</v>
      </c>
    </row>
    <row r="55" spans="1:37" s="14" customFormat="1" ht="15.75" customHeight="1">
      <c r="A55" s="85" t="s">
        <v>98</v>
      </c>
      <c r="B55" s="162" t="s">
        <v>99</v>
      </c>
      <c r="C55" s="162"/>
      <c r="D55" s="162"/>
      <c r="E55" s="86">
        <f>E61+E60+E59+E58+E57+G57</f>
        <v>-35056697.790000007</v>
      </c>
      <c r="F55" s="87">
        <f>F61+F60+F59+F58+F57+H57</f>
        <v>-6189468.5600000005</v>
      </c>
      <c r="G55" s="87">
        <f>G61+G60+G59+G58+G57+I57</f>
        <v>-7169850.2000000002</v>
      </c>
      <c r="H55" s="87">
        <f>H61+H60+H59+H58+H57+J57</f>
        <v>-3058716.1599999964</v>
      </c>
      <c r="I55" s="87">
        <f>I61+I60+I59+I58+I57+K57</f>
        <v>-472463.67000001669</v>
      </c>
      <c r="J55" s="88"/>
      <c r="K55" s="88"/>
      <c r="L55" s="88"/>
      <c r="M55" s="88"/>
      <c r="N55" s="88"/>
      <c r="O55" s="88"/>
      <c r="P55" s="88" t="str">
        <f t="shared" ref="P55:AI55" si="27">+IF(P52&lt;0,IF(ROUND((P56+P57+P58+P59+P60+P61)+P52,4)=0,"","błąd"),"")</f>
        <v/>
      </c>
      <c r="Q55" s="88" t="str">
        <f t="shared" si="27"/>
        <v/>
      </c>
      <c r="R55" s="88" t="str">
        <f t="shared" si="27"/>
        <v/>
      </c>
      <c r="S55" s="88" t="str">
        <f t="shared" si="27"/>
        <v/>
      </c>
      <c r="T55" s="88" t="str">
        <f t="shared" si="27"/>
        <v/>
      </c>
      <c r="U55" s="88" t="str">
        <f t="shared" si="27"/>
        <v/>
      </c>
      <c r="V55" s="88" t="str">
        <f t="shared" si="27"/>
        <v/>
      </c>
      <c r="W55" s="88" t="str">
        <f t="shared" si="27"/>
        <v/>
      </c>
      <c r="X55" s="88" t="str">
        <f t="shared" si="27"/>
        <v/>
      </c>
      <c r="Y55" s="88" t="str">
        <f t="shared" si="27"/>
        <v/>
      </c>
      <c r="Z55" s="88" t="str">
        <f t="shared" si="27"/>
        <v/>
      </c>
      <c r="AA55" s="88" t="str">
        <f t="shared" si="27"/>
        <v/>
      </c>
      <c r="AB55" s="88" t="str">
        <f t="shared" si="27"/>
        <v/>
      </c>
      <c r="AC55" s="88" t="str">
        <f t="shared" si="27"/>
        <v/>
      </c>
      <c r="AD55" s="88" t="str">
        <f t="shared" si="27"/>
        <v/>
      </c>
      <c r="AE55" s="88" t="str">
        <f t="shared" si="27"/>
        <v/>
      </c>
      <c r="AF55" s="88" t="str">
        <f t="shared" si="27"/>
        <v/>
      </c>
      <c r="AG55" s="88" t="str">
        <f t="shared" si="27"/>
        <v/>
      </c>
      <c r="AH55" s="88" t="str">
        <f t="shared" si="27"/>
        <v/>
      </c>
      <c r="AI55" s="89" t="str">
        <f t="shared" si="27"/>
        <v/>
      </c>
      <c r="AJ55" s="88" t="str">
        <f>+IF(AJ52&lt;0,IF(ROUND((AJ56+AJ57+AJ58+AJ59+AJ60+AJ61)+AJ52,4)=0,"","błąd"),"")</f>
        <v/>
      </c>
      <c r="AK55" s="89" t="str">
        <f>+IF(AK52&lt;0,IF(ROUND((AK56+AK57+AK58+AK59+AK60+AK61)+AK52,4)=0,"","błąd"),"")</f>
        <v/>
      </c>
    </row>
    <row r="56" spans="1:37" s="14" customFormat="1" ht="15.75" customHeight="1">
      <c r="A56" s="90" t="s">
        <v>21</v>
      </c>
      <c r="B56" s="163" t="s">
        <v>100</v>
      </c>
      <c r="C56" s="163"/>
      <c r="D56" s="163"/>
      <c r="E56" s="91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3"/>
      <c r="AJ56" s="32"/>
      <c r="AK56" s="33"/>
    </row>
    <row r="57" spans="1:37" s="14" customFormat="1" ht="15.75" customHeight="1">
      <c r="A57" s="90" t="s">
        <v>23</v>
      </c>
      <c r="B57" s="163" t="s">
        <v>101</v>
      </c>
      <c r="C57" s="163"/>
      <c r="D57" s="163"/>
      <c r="E57" s="91"/>
      <c r="F57" s="32">
        <v>-1300092.8700000001</v>
      </c>
      <c r="G57" s="32">
        <v>-1904899.2</v>
      </c>
      <c r="H57" s="32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  <c r="AA57" s="32"/>
      <c r="AB57" s="32"/>
      <c r="AC57" s="32"/>
      <c r="AD57" s="32"/>
      <c r="AE57" s="32"/>
      <c r="AF57" s="32"/>
      <c r="AG57" s="32"/>
      <c r="AH57" s="32"/>
      <c r="AI57" s="33"/>
      <c r="AJ57" s="32"/>
      <c r="AK57" s="33"/>
    </row>
    <row r="58" spans="1:37" s="14" customFormat="1" ht="15.75" customHeight="1">
      <c r="A58" s="90" t="s">
        <v>25</v>
      </c>
      <c r="B58" s="163" t="s">
        <v>102</v>
      </c>
      <c r="C58" s="163"/>
      <c r="D58" s="163"/>
      <c r="E58" s="91">
        <f>E52</f>
        <v>-33151798.590000004</v>
      </c>
      <c r="F58" s="32">
        <v>-4889375.6900000004</v>
      </c>
      <c r="G58" s="32">
        <v>-5264951</v>
      </c>
      <c r="H58" s="32">
        <f>H52</f>
        <v>-3058716.1599999964</v>
      </c>
      <c r="I58" s="32">
        <f>I52</f>
        <v>-472463.67000001669</v>
      </c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32"/>
      <c r="AC58" s="32"/>
      <c r="AD58" s="32"/>
      <c r="AE58" s="32"/>
      <c r="AF58" s="32"/>
      <c r="AG58" s="32"/>
      <c r="AH58" s="32"/>
      <c r="AI58" s="33"/>
      <c r="AJ58" s="32"/>
      <c r="AK58" s="33"/>
    </row>
    <row r="59" spans="1:37" s="14" customFormat="1" ht="15.75" customHeight="1">
      <c r="A59" s="90" t="s">
        <v>27</v>
      </c>
      <c r="B59" s="163" t="s">
        <v>103</v>
      </c>
      <c r="C59" s="163"/>
      <c r="D59" s="163"/>
      <c r="E59" s="91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3"/>
      <c r="AJ59" s="32"/>
      <c r="AK59" s="33"/>
    </row>
    <row r="60" spans="1:37" s="14" customFormat="1" ht="15.75" customHeight="1">
      <c r="A60" s="90" t="s">
        <v>29</v>
      </c>
      <c r="B60" s="163" t="s">
        <v>104</v>
      </c>
      <c r="C60" s="163"/>
      <c r="D60" s="163"/>
      <c r="E60" s="91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32"/>
      <c r="AI60" s="33"/>
      <c r="AJ60" s="32"/>
      <c r="AK60" s="33"/>
    </row>
    <row r="61" spans="1:37" s="14" customFormat="1" ht="15.75" customHeight="1" thickBot="1">
      <c r="A61" s="92" t="s">
        <v>32</v>
      </c>
      <c r="B61" s="156" t="s">
        <v>105</v>
      </c>
      <c r="C61" s="156"/>
      <c r="D61" s="156"/>
      <c r="E61" s="93"/>
      <c r="F61" s="94"/>
      <c r="G61" s="94"/>
      <c r="H61" s="94"/>
      <c r="I61" s="94"/>
      <c r="J61" s="94"/>
      <c r="K61" s="94"/>
      <c r="L61" s="94"/>
      <c r="M61" s="94"/>
      <c r="N61" s="94"/>
      <c r="O61" s="94"/>
      <c r="P61" s="94"/>
      <c r="Q61" s="94"/>
      <c r="R61" s="94"/>
      <c r="S61" s="94"/>
      <c r="T61" s="94"/>
      <c r="U61" s="94"/>
      <c r="V61" s="94"/>
      <c r="W61" s="94"/>
      <c r="X61" s="94"/>
      <c r="Y61" s="94"/>
      <c r="Z61" s="94"/>
      <c r="AA61" s="94"/>
      <c r="AB61" s="94"/>
      <c r="AC61" s="94"/>
      <c r="AD61" s="94"/>
      <c r="AE61" s="94"/>
      <c r="AF61" s="94"/>
      <c r="AG61" s="94"/>
      <c r="AH61" s="94"/>
      <c r="AI61" s="95"/>
      <c r="AJ61" s="94"/>
      <c r="AK61" s="95"/>
    </row>
    <row r="62" spans="1:37" s="14" customFormat="1" ht="15.75" customHeight="1">
      <c r="A62" s="96" t="s">
        <v>106</v>
      </c>
      <c r="B62" s="157" t="s">
        <v>107</v>
      </c>
      <c r="C62" s="157"/>
      <c r="D62" s="157"/>
      <c r="E62" s="97"/>
      <c r="F62" s="98">
        <f>F52</f>
        <v>-6189468.5600000024</v>
      </c>
      <c r="G62" s="98">
        <f>G52</f>
        <v>-7169850.1999999881</v>
      </c>
      <c r="H62" s="98">
        <f>H52</f>
        <v>-3058716.1599999964</v>
      </c>
      <c r="I62" s="98">
        <f>I52</f>
        <v>-472463.67000001669</v>
      </c>
      <c r="J62" s="98">
        <f t="shared" ref="J62:P62" si="28">J52</f>
        <v>265230</v>
      </c>
      <c r="K62" s="98">
        <f t="shared" si="28"/>
        <v>1168339</v>
      </c>
      <c r="L62" s="98">
        <f t="shared" si="28"/>
        <v>3068018</v>
      </c>
      <c r="M62" s="98">
        <f t="shared" si="28"/>
        <v>5033381</v>
      </c>
      <c r="N62" s="98">
        <f t="shared" si="28"/>
        <v>7021248</v>
      </c>
      <c r="O62" s="98">
        <f t="shared" si="28"/>
        <v>9000681</v>
      </c>
      <c r="P62" s="98">
        <f t="shared" si="28"/>
        <v>11474849</v>
      </c>
      <c r="Q62" s="98"/>
      <c r="R62" s="98"/>
      <c r="S62" s="98"/>
      <c r="T62" s="98"/>
      <c r="U62" s="98"/>
      <c r="V62" s="98"/>
      <c r="W62" s="98"/>
      <c r="X62" s="98"/>
      <c r="Y62" s="98"/>
      <c r="Z62" s="98"/>
      <c r="AA62" s="98"/>
      <c r="AB62" s="98"/>
      <c r="AC62" s="98"/>
      <c r="AD62" s="98"/>
      <c r="AE62" s="98"/>
      <c r="AF62" s="98"/>
      <c r="AG62" s="98"/>
      <c r="AH62" s="98"/>
      <c r="AI62" s="99"/>
      <c r="AJ62" s="98"/>
      <c r="AK62" s="99"/>
    </row>
    <row r="63" spans="1:37" s="14" customFormat="1" ht="15.75" customHeight="1" thickBot="1">
      <c r="A63" s="100" t="s">
        <v>21</v>
      </c>
      <c r="B63" s="158" t="s">
        <v>108</v>
      </c>
      <c r="C63" s="159"/>
      <c r="D63" s="160"/>
      <c r="E63" s="93"/>
      <c r="F63" s="94">
        <f>F62</f>
        <v>-6189468.5600000024</v>
      </c>
      <c r="G63" s="94">
        <f>G62</f>
        <v>-7169850.1999999881</v>
      </c>
      <c r="H63" s="94">
        <f>H62</f>
        <v>-3058716.1599999964</v>
      </c>
      <c r="I63" s="94">
        <f>I62</f>
        <v>-472463.67000001669</v>
      </c>
      <c r="J63" s="94">
        <f t="shared" ref="J63:P63" si="29">J62</f>
        <v>265230</v>
      </c>
      <c r="K63" s="94">
        <f t="shared" si="29"/>
        <v>1168339</v>
      </c>
      <c r="L63" s="94">
        <f t="shared" si="29"/>
        <v>3068018</v>
      </c>
      <c r="M63" s="94">
        <f t="shared" si="29"/>
        <v>5033381</v>
      </c>
      <c r="N63" s="94">
        <f t="shared" si="29"/>
        <v>7021248</v>
      </c>
      <c r="O63" s="94">
        <f t="shared" si="29"/>
        <v>9000681</v>
      </c>
      <c r="P63" s="94">
        <f t="shared" si="29"/>
        <v>11474849</v>
      </c>
      <c r="Q63" s="94"/>
      <c r="R63" s="94"/>
      <c r="S63" s="94"/>
      <c r="T63" s="94"/>
      <c r="U63" s="94"/>
      <c r="V63" s="94"/>
      <c r="W63" s="94"/>
      <c r="X63" s="94"/>
      <c r="Y63" s="94"/>
      <c r="Z63" s="94"/>
      <c r="AA63" s="94"/>
      <c r="AB63" s="94"/>
      <c r="AC63" s="94"/>
      <c r="AD63" s="94"/>
      <c r="AE63" s="94"/>
      <c r="AF63" s="94"/>
      <c r="AG63" s="94"/>
      <c r="AH63" s="94"/>
      <c r="AI63" s="95"/>
      <c r="AJ63" s="94"/>
      <c r="AK63" s="95"/>
    </row>
    <row r="64" spans="1:37" ht="15.75" customHeight="1">
      <c r="A64" s="101"/>
      <c r="B64" s="102"/>
      <c r="C64" s="102"/>
      <c r="D64" s="102"/>
      <c r="E64" s="103"/>
      <c r="F64" s="104"/>
      <c r="G64" s="104"/>
      <c r="H64" s="104"/>
      <c r="I64" s="104"/>
      <c r="J64" s="103"/>
      <c r="K64" s="103"/>
      <c r="L64" s="103"/>
      <c r="M64" s="103"/>
      <c r="N64" s="103"/>
      <c r="O64" s="103"/>
      <c r="P64" s="103"/>
      <c r="Q64" s="103"/>
      <c r="R64" s="103"/>
      <c r="S64" s="103"/>
      <c r="T64" s="103"/>
      <c r="U64" s="103"/>
      <c r="V64" s="103"/>
      <c r="W64" s="103"/>
      <c r="X64" s="103"/>
      <c r="Y64" s="103"/>
      <c r="Z64" s="103"/>
      <c r="AA64" s="103"/>
      <c r="AB64" s="103"/>
      <c r="AC64" s="103"/>
      <c r="AD64" s="103"/>
      <c r="AE64" s="103"/>
      <c r="AF64" s="103"/>
      <c r="AG64" s="103"/>
      <c r="AH64" s="103"/>
      <c r="AI64" s="103"/>
      <c r="AJ64" s="103"/>
      <c r="AK64" s="103"/>
    </row>
    <row r="66" spans="2:37">
      <c r="B66" s="161" t="s">
        <v>109</v>
      </c>
      <c r="C66" s="161"/>
      <c r="D66" s="161"/>
      <c r="E66" s="105"/>
      <c r="F66" s="4" t="str">
        <f>IF(+ROUND((E33+F30-F24-F33),4)=0,"OK.",+(E33+F30-F24-F33))</f>
        <v>OK.</v>
      </c>
      <c r="G66" s="4" t="str">
        <f t="shared" ref="G66:AI66" si="30">IF(+ROUND((F33+G30-G24-G33),4)=0,"OK.",+(F33+G30-G24-G33))</f>
        <v>OK.</v>
      </c>
      <c r="H66" s="4" t="str">
        <f t="shared" si="30"/>
        <v>OK.</v>
      </c>
      <c r="I66" s="4" t="str">
        <f t="shared" si="30"/>
        <v>OK.</v>
      </c>
      <c r="J66" s="105" t="str">
        <f t="shared" si="30"/>
        <v>OK.</v>
      </c>
      <c r="K66" s="105" t="str">
        <f t="shared" si="30"/>
        <v>OK.</v>
      </c>
      <c r="L66" s="105" t="str">
        <f t="shared" si="30"/>
        <v>OK.</v>
      </c>
      <c r="M66" s="105" t="str">
        <f t="shared" si="30"/>
        <v>OK.</v>
      </c>
      <c r="N66" s="105" t="str">
        <f t="shared" si="30"/>
        <v>OK.</v>
      </c>
      <c r="O66" s="105" t="str">
        <f t="shared" si="30"/>
        <v>OK.</v>
      </c>
      <c r="P66" s="105" t="str">
        <f t="shared" si="30"/>
        <v>OK.</v>
      </c>
      <c r="Q66" s="105" t="str">
        <f t="shared" si="30"/>
        <v>OK.</v>
      </c>
      <c r="R66" s="105" t="str">
        <f t="shared" si="30"/>
        <v>OK.</v>
      </c>
      <c r="S66" s="105" t="str">
        <f t="shared" si="30"/>
        <v>OK.</v>
      </c>
      <c r="T66" s="105" t="str">
        <f t="shared" si="30"/>
        <v>OK.</v>
      </c>
      <c r="U66" s="105" t="str">
        <f t="shared" si="30"/>
        <v>OK.</v>
      </c>
      <c r="V66" s="105" t="str">
        <f t="shared" si="30"/>
        <v>OK.</v>
      </c>
      <c r="W66" s="105" t="str">
        <f t="shared" si="30"/>
        <v>OK.</v>
      </c>
      <c r="X66" s="105" t="str">
        <f t="shared" si="30"/>
        <v>OK.</v>
      </c>
      <c r="Y66" s="105" t="str">
        <f t="shared" si="30"/>
        <v>OK.</v>
      </c>
      <c r="Z66" s="105" t="str">
        <f t="shared" si="30"/>
        <v>OK.</v>
      </c>
      <c r="AA66" s="105" t="str">
        <f t="shared" si="30"/>
        <v>OK.</v>
      </c>
      <c r="AB66" s="105" t="str">
        <f t="shared" si="30"/>
        <v>OK.</v>
      </c>
      <c r="AC66" s="105" t="str">
        <f t="shared" si="30"/>
        <v>OK.</v>
      </c>
      <c r="AD66" s="105" t="str">
        <f t="shared" si="30"/>
        <v>OK.</v>
      </c>
      <c r="AE66" s="105" t="str">
        <f t="shared" si="30"/>
        <v>OK.</v>
      </c>
      <c r="AF66" s="105" t="str">
        <f t="shared" si="30"/>
        <v>OK.</v>
      </c>
      <c r="AG66" s="105" t="str">
        <f t="shared" si="30"/>
        <v>OK.</v>
      </c>
      <c r="AH66" s="105" t="str">
        <f t="shared" si="30"/>
        <v>OK.</v>
      </c>
      <c r="AI66" s="105" t="str">
        <f t="shared" si="30"/>
        <v>OK.</v>
      </c>
      <c r="AJ66" s="105" t="str">
        <f>IF(+ROUND((AI33+AJ30-AJ24-AJ33),4)=0,"OK.",+(AI33+AJ30-AJ24-AJ33))</f>
        <v>OK.</v>
      </c>
      <c r="AK66" s="105" t="str">
        <f>IF(+ROUND((AJ33+AK30-AK24-AK33),4)=0,"OK.",+(AJ33+AK30-AK24-AK33))</f>
        <v>OK.</v>
      </c>
    </row>
  </sheetData>
  <mergeCells count="58">
    <mergeCell ref="B61:D61"/>
    <mergeCell ref="B62:D62"/>
    <mergeCell ref="B63:D63"/>
    <mergeCell ref="B66:D66"/>
    <mergeCell ref="B55:D55"/>
    <mergeCell ref="B56:D56"/>
    <mergeCell ref="B57:D57"/>
    <mergeCell ref="B58:D58"/>
    <mergeCell ref="B59:D59"/>
    <mergeCell ref="B60:D60"/>
    <mergeCell ref="B54:D54"/>
    <mergeCell ref="B42:D42"/>
    <mergeCell ref="B43:D43"/>
    <mergeCell ref="B44:D44"/>
    <mergeCell ref="B45:D45"/>
    <mergeCell ref="B46:D46"/>
    <mergeCell ref="B47:D47"/>
    <mergeCell ref="B48:D48"/>
    <mergeCell ref="B49:D49"/>
    <mergeCell ref="B51:D51"/>
    <mergeCell ref="B52:D52"/>
    <mergeCell ref="B53:D53"/>
    <mergeCell ref="B41:D41"/>
    <mergeCell ref="B28:D28"/>
    <mergeCell ref="C29:D29"/>
    <mergeCell ref="B30:D30"/>
    <mergeCell ref="B32:D32"/>
    <mergeCell ref="B33:D33"/>
    <mergeCell ref="C34:D34"/>
    <mergeCell ref="C35:D35"/>
    <mergeCell ref="B36:D36"/>
    <mergeCell ref="B37:D37"/>
    <mergeCell ref="B39:D39"/>
    <mergeCell ref="B40:D40"/>
    <mergeCell ref="B27:D27"/>
    <mergeCell ref="C16:D16"/>
    <mergeCell ref="C17:D17"/>
    <mergeCell ref="B18:D18"/>
    <mergeCell ref="B19:D19"/>
    <mergeCell ref="C20:D20"/>
    <mergeCell ref="B21:D21"/>
    <mergeCell ref="B22:D22"/>
    <mergeCell ref="B23:D23"/>
    <mergeCell ref="C24:D24"/>
    <mergeCell ref="C25:D25"/>
    <mergeCell ref="B26:D26"/>
    <mergeCell ref="C14:D14"/>
    <mergeCell ref="A2:D2"/>
    <mergeCell ref="A3:D3"/>
    <mergeCell ref="F3:AI3"/>
    <mergeCell ref="B4:D4"/>
    <mergeCell ref="B5:D5"/>
    <mergeCell ref="C6:D6"/>
    <mergeCell ref="C7:D7"/>
    <mergeCell ref="C8:D8"/>
    <mergeCell ref="B11:D11"/>
    <mergeCell ref="C12:D12"/>
    <mergeCell ref="C13:D13"/>
  </mergeCells>
  <pageMargins left="0.70866141732283472" right="0.70866141732283472" top="0.74803149606299213" bottom="0.74803149606299213" header="0.31496062992125984" footer="0.31496062992125984"/>
  <pageSetup paperSize="9" scale="57" orientation="landscape" r:id="rId1"/>
  <colBreaks count="1" manualBreakCount="1">
    <brk id="1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2012-06-29T14:29:45Z</dcterms:modified>
</cp:coreProperties>
</file>